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chule\Sport\AG-Badminton\Vorlagen\"/>
    </mc:Choice>
  </mc:AlternateContent>
  <xr:revisionPtr revIDLastSave="0" documentId="8_{2DE8C129-A55B-4AA6-A235-04FF7D6B6AC2}" xr6:coauthVersionLast="45" xr6:coauthVersionMax="45" xr10:uidLastSave="{00000000-0000-0000-0000-000000000000}"/>
  <bookViews>
    <workbookView xWindow="-120" yWindow="-120" windowWidth="29040" windowHeight="15840" tabRatio="851" xr2:uid="{00000000-000D-0000-FFFF-FFFF00000000}"/>
  </bookViews>
  <sheets>
    <sheet name="Anleitung" sheetId="12" r:id="rId1"/>
    <sheet name="Rahmendaten" sheetId="4" r:id="rId2"/>
    <sheet name="Schule A - Schule B" sheetId="2" r:id="rId3"/>
    <sheet name="Schule C - Schule D" sheetId="7" r:id="rId4"/>
    <sheet name="Meldungen A-B u. C-D" sheetId="9" r:id="rId5"/>
    <sheet name="Schule A - Schule C" sheetId="1" r:id="rId6"/>
    <sheet name="Schule B - Schule D" sheetId="6" r:id="rId7"/>
    <sheet name="Meldungen A-C u. B-D" sheetId="10" r:id="rId8"/>
    <sheet name="Schule A - Schule D" sheetId="8" r:id="rId9"/>
    <sheet name="Schule B - Schule C" sheetId="3" r:id="rId10"/>
    <sheet name="Meldungen A-D u. B-C" sheetId="11" r:id="rId11"/>
    <sheet name="Endergebnis" sheetId="5" r:id="rId12"/>
  </sheets>
  <definedNames>
    <definedName name="_xlnm.Print_Area" localSheetId="2">'Schule A - Schule B'!$A$1:$S$40</definedName>
    <definedName name="_xlnm.Print_Area" localSheetId="5">'Schule A - Schule C'!$A$1:$S$40</definedName>
    <definedName name="_xlnm.Print_Area" localSheetId="8">'Schule A - Schule D'!$A$1:$S$40</definedName>
    <definedName name="_xlnm.Print_Area" localSheetId="9">'Schule B - Schule C'!$A$1:$S$40</definedName>
    <definedName name="_xlnm.Print_Area" localSheetId="6">'Schule B - Schule D'!$A$1:$S$40</definedName>
    <definedName name="_xlnm.Print_Area" localSheetId="3">'Schule C - Schule D'!$A$1:$S$40</definedName>
    <definedName name="MannschaftA">Rahmendaten!$C$16:$C$23</definedName>
    <definedName name="MannschaftB">Rahmendaten!$D$16:$D$23</definedName>
    <definedName name="MannschaftC">Rahmendaten!$E$16:$E$23</definedName>
    <definedName name="MannschaftD">Rahmendaten!$F$16:$F$23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0" i="5" l="1"/>
  <c r="AD30" i="5"/>
  <c r="AB30" i="5"/>
  <c r="AF28" i="5"/>
  <c r="AC28" i="5"/>
  <c r="AB28" i="5"/>
  <c r="AF26" i="5"/>
  <c r="AD26" i="5"/>
  <c r="AA26" i="5"/>
  <c r="AE24" i="5"/>
  <c r="AC24" i="5"/>
  <c r="AA24" i="5"/>
  <c r="I4" i="11" l="1"/>
  <c r="I19" i="11"/>
  <c r="I34" i="11"/>
  <c r="I63" i="11"/>
  <c r="I78" i="11"/>
  <c r="I93" i="11"/>
  <c r="D108" i="11"/>
  <c r="D93" i="11"/>
  <c r="D78" i="11"/>
  <c r="D63" i="11"/>
  <c r="D49" i="11"/>
  <c r="D34" i="11"/>
  <c r="D19" i="11"/>
  <c r="D4" i="11"/>
  <c r="I4" i="10"/>
  <c r="I19" i="10"/>
  <c r="I34" i="10"/>
  <c r="I63" i="10"/>
  <c r="I78" i="10"/>
  <c r="I93" i="10"/>
  <c r="D108" i="10"/>
  <c r="D93" i="10"/>
  <c r="D78" i="10"/>
  <c r="D63" i="10"/>
  <c r="D49" i="10"/>
  <c r="D34" i="10"/>
  <c r="D19" i="10"/>
  <c r="D4" i="10"/>
  <c r="I4" i="9"/>
  <c r="I19" i="9"/>
  <c r="I34" i="9"/>
  <c r="I63" i="9"/>
  <c r="I78" i="9"/>
  <c r="I93" i="9"/>
  <c r="D108" i="9"/>
  <c r="D93" i="9"/>
  <c r="D78" i="9"/>
  <c r="D63" i="9"/>
  <c r="D49" i="9"/>
  <c r="D34" i="9"/>
  <c r="D19" i="9"/>
  <c r="D4" i="9"/>
  <c r="A1" i="5"/>
  <c r="H3" i="3" l="1"/>
  <c r="H2" i="3"/>
  <c r="H36" i="3" l="1"/>
  <c r="A36" i="3"/>
  <c r="H36" i="8"/>
  <c r="A36" i="8"/>
  <c r="A36" i="6"/>
  <c r="H36" i="6"/>
  <c r="H36" i="1"/>
  <c r="A36" i="1"/>
  <c r="H36" i="7"/>
  <c r="A36" i="7"/>
  <c r="H36" i="2"/>
  <c r="A36" i="2"/>
  <c r="D113" i="11"/>
  <c r="B113" i="11"/>
  <c r="I98" i="11"/>
  <c r="G98" i="11"/>
  <c r="D98" i="11"/>
  <c r="B98" i="11"/>
  <c r="I83" i="11"/>
  <c r="G83" i="11"/>
  <c r="D83" i="11"/>
  <c r="B83" i="11"/>
  <c r="I68" i="11"/>
  <c r="G68" i="11"/>
  <c r="D68" i="11"/>
  <c r="B68" i="11"/>
  <c r="D54" i="11"/>
  <c r="B54" i="11"/>
  <c r="I39" i="11"/>
  <c r="G39" i="11"/>
  <c r="D39" i="11"/>
  <c r="B39" i="11"/>
  <c r="I24" i="11"/>
  <c r="G24" i="11"/>
  <c r="D24" i="11"/>
  <c r="B24" i="11"/>
  <c r="I9" i="11"/>
  <c r="G9" i="11"/>
  <c r="D9" i="11"/>
  <c r="B9" i="11"/>
  <c r="D113" i="10"/>
  <c r="B113" i="10"/>
  <c r="I98" i="10"/>
  <c r="G98" i="10"/>
  <c r="D98" i="10"/>
  <c r="B98" i="10"/>
  <c r="I83" i="10"/>
  <c r="G83" i="10"/>
  <c r="D83" i="10"/>
  <c r="B83" i="10"/>
  <c r="I68" i="10"/>
  <c r="G68" i="10"/>
  <c r="D68" i="10"/>
  <c r="B68" i="10"/>
  <c r="D54" i="10"/>
  <c r="B54" i="10"/>
  <c r="I39" i="10"/>
  <c r="G39" i="10"/>
  <c r="D39" i="10"/>
  <c r="B39" i="10"/>
  <c r="I24" i="10"/>
  <c r="G24" i="10"/>
  <c r="D24" i="10"/>
  <c r="B24" i="10"/>
  <c r="I9" i="10"/>
  <c r="G9" i="10"/>
  <c r="D9" i="10"/>
  <c r="B9" i="10"/>
  <c r="D113" i="9"/>
  <c r="B113" i="9"/>
  <c r="I98" i="9"/>
  <c r="G98" i="9"/>
  <c r="D98" i="9"/>
  <c r="B98" i="9"/>
  <c r="I83" i="9"/>
  <c r="G83" i="9"/>
  <c r="D83" i="9"/>
  <c r="B83" i="9"/>
  <c r="I68" i="9"/>
  <c r="G68" i="9"/>
  <c r="D68" i="9"/>
  <c r="B68" i="9"/>
  <c r="B54" i="9"/>
  <c r="D54" i="9"/>
  <c r="I39" i="9"/>
  <c r="G39" i="9"/>
  <c r="D39" i="9"/>
  <c r="B39" i="9"/>
  <c r="I24" i="9"/>
  <c r="G24" i="9"/>
  <c r="D24" i="9"/>
  <c r="B24" i="9"/>
  <c r="I9" i="9"/>
  <c r="D9" i="9"/>
  <c r="G9" i="9"/>
  <c r="B9" i="9"/>
  <c r="A6" i="3"/>
  <c r="B82" i="11" s="1"/>
  <c r="E8" i="5"/>
  <c r="B14" i="5"/>
  <c r="D9" i="7"/>
  <c r="K9" i="2"/>
  <c r="K16" i="8"/>
  <c r="K10" i="8"/>
  <c r="K11" i="8"/>
  <c r="K12" i="8"/>
  <c r="K13" i="8"/>
  <c r="K14" i="8"/>
  <c r="K15" i="8"/>
  <c r="K9" i="8"/>
  <c r="K10" i="6"/>
  <c r="K11" i="6"/>
  <c r="K12" i="6"/>
  <c r="K13" i="6"/>
  <c r="K14" i="6"/>
  <c r="K15" i="6"/>
  <c r="K16" i="6"/>
  <c r="K9" i="6"/>
  <c r="K9" i="7"/>
  <c r="D10" i="3"/>
  <c r="D11" i="3"/>
  <c r="D12" i="3"/>
  <c r="D13" i="3"/>
  <c r="D14" i="3"/>
  <c r="D15" i="3"/>
  <c r="D16" i="3"/>
  <c r="D9" i="3"/>
  <c r="D10" i="6"/>
  <c r="D11" i="6"/>
  <c r="D12" i="6"/>
  <c r="D13" i="6"/>
  <c r="D14" i="6"/>
  <c r="D15" i="6"/>
  <c r="D16" i="6"/>
  <c r="D9" i="6"/>
  <c r="K10" i="3"/>
  <c r="K11" i="3"/>
  <c r="K12" i="3"/>
  <c r="K13" i="3"/>
  <c r="K14" i="3"/>
  <c r="K15" i="3"/>
  <c r="K16" i="3"/>
  <c r="K9" i="3"/>
  <c r="K10" i="1"/>
  <c r="K11" i="1"/>
  <c r="K12" i="1"/>
  <c r="K13" i="1"/>
  <c r="K14" i="1"/>
  <c r="K15" i="1"/>
  <c r="K16" i="1"/>
  <c r="K9" i="1"/>
  <c r="K10" i="7"/>
  <c r="K11" i="7"/>
  <c r="K12" i="7"/>
  <c r="K13" i="7"/>
  <c r="K14" i="7"/>
  <c r="K15" i="7"/>
  <c r="K16" i="7"/>
  <c r="D10" i="7"/>
  <c r="D11" i="7"/>
  <c r="D12" i="7"/>
  <c r="D13" i="7"/>
  <c r="D14" i="7"/>
  <c r="D15" i="7"/>
  <c r="D16" i="7"/>
  <c r="D9" i="2"/>
  <c r="D16" i="8"/>
  <c r="D15" i="8"/>
  <c r="D14" i="8"/>
  <c r="D13" i="8"/>
  <c r="D12" i="8"/>
  <c r="D11" i="8"/>
  <c r="D10" i="8"/>
  <c r="D9" i="8"/>
  <c r="D16" i="1"/>
  <c r="D15" i="1"/>
  <c r="D14" i="1"/>
  <c r="D13" i="1"/>
  <c r="D12" i="1"/>
  <c r="D11" i="1"/>
  <c r="D10" i="1"/>
  <c r="D9" i="1"/>
  <c r="K10" i="2"/>
  <c r="K11" i="2"/>
  <c r="K12" i="2"/>
  <c r="K13" i="2"/>
  <c r="K14" i="2"/>
  <c r="K15" i="2"/>
  <c r="K16" i="2"/>
  <c r="D12" i="2"/>
  <c r="D13" i="2"/>
  <c r="D14" i="2"/>
  <c r="D15" i="2"/>
  <c r="D16" i="2"/>
  <c r="D10" i="2"/>
  <c r="D11" i="2"/>
  <c r="B41" i="5"/>
  <c r="B12" i="5"/>
  <c r="E12" i="5"/>
  <c r="G67" i="11" l="1"/>
  <c r="B67" i="11"/>
  <c r="B112" i="11"/>
  <c r="G97" i="11"/>
  <c r="B97" i="11"/>
  <c r="G82" i="11"/>
  <c r="B8" i="5"/>
  <c r="E14" i="5"/>
  <c r="E10" i="5"/>
  <c r="B10" i="5"/>
  <c r="H6" i="8"/>
  <c r="AA28" i="8"/>
  <c r="Z28" i="8"/>
  <c r="Y28" i="8"/>
  <c r="W28" i="8"/>
  <c r="V28" i="8"/>
  <c r="U28" i="8"/>
  <c r="S28" i="8"/>
  <c r="R28" i="8"/>
  <c r="AA26" i="8"/>
  <c r="Z26" i="8"/>
  <c r="Y26" i="8"/>
  <c r="W26" i="8"/>
  <c r="V26" i="8"/>
  <c r="U26" i="8"/>
  <c r="S26" i="8"/>
  <c r="R26" i="8"/>
  <c r="AA24" i="8"/>
  <c r="Z24" i="8"/>
  <c r="Y24" i="8"/>
  <c r="W24" i="8"/>
  <c r="V24" i="8"/>
  <c r="U24" i="8"/>
  <c r="S24" i="8"/>
  <c r="R24" i="8"/>
  <c r="AA23" i="8"/>
  <c r="Z23" i="8"/>
  <c r="Y23" i="8"/>
  <c r="W23" i="8"/>
  <c r="V23" i="8"/>
  <c r="U23" i="8"/>
  <c r="S23" i="8"/>
  <c r="R23" i="8"/>
  <c r="AA22" i="8"/>
  <c r="Z22" i="8"/>
  <c r="Y22" i="8"/>
  <c r="W22" i="8"/>
  <c r="V22" i="8"/>
  <c r="U22" i="8"/>
  <c r="S22" i="8"/>
  <c r="R22" i="8"/>
  <c r="AA21" i="8"/>
  <c r="Z21" i="8"/>
  <c r="Y21" i="8"/>
  <c r="Q21" i="8" s="1"/>
  <c r="W21" i="8"/>
  <c r="V21" i="8"/>
  <c r="U21" i="8"/>
  <c r="S21" i="8"/>
  <c r="R21" i="8"/>
  <c r="AA20" i="8"/>
  <c r="Z20" i="8"/>
  <c r="Y20" i="8"/>
  <c r="W20" i="8"/>
  <c r="V20" i="8"/>
  <c r="U20" i="8"/>
  <c r="S20" i="8"/>
  <c r="R20" i="8"/>
  <c r="A6" i="8"/>
  <c r="H3" i="8"/>
  <c r="H2" i="8"/>
  <c r="O1" i="8"/>
  <c r="A6" i="7"/>
  <c r="AA28" i="7"/>
  <c r="Z28" i="7"/>
  <c r="Y28" i="7"/>
  <c r="W28" i="7"/>
  <c r="V28" i="7"/>
  <c r="U28" i="7"/>
  <c r="P28" i="7" s="1"/>
  <c r="S28" i="7"/>
  <c r="R28" i="7"/>
  <c r="AA26" i="7"/>
  <c r="Z26" i="7"/>
  <c r="Y26" i="7"/>
  <c r="W26" i="7"/>
  <c r="V26" i="7"/>
  <c r="U26" i="7"/>
  <c r="S26" i="7"/>
  <c r="R26" i="7"/>
  <c r="AA24" i="7"/>
  <c r="Z24" i="7"/>
  <c r="Y24" i="7"/>
  <c r="W24" i="7"/>
  <c r="V24" i="7"/>
  <c r="U24" i="7"/>
  <c r="S24" i="7"/>
  <c r="R24" i="7"/>
  <c r="AA23" i="7"/>
  <c r="Z23" i="7"/>
  <c r="Y23" i="7"/>
  <c r="W23" i="7"/>
  <c r="V23" i="7"/>
  <c r="U23" i="7"/>
  <c r="S23" i="7"/>
  <c r="R23" i="7"/>
  <c r="AA22" i="7"/>
  <c r="Z22" i="7"/>
  <c r="Y22" i="7"/>
  <c r="W22" i="7"/>
  <c r="V22" i="7"/>
  <c r="U22" i="7"/>
  <c r="S22" i="7"/>
  <c r="R22" i="7"/>
  <c r="AA21" i="7"/>
  <c r="Z21" i="7"/>
  <c r="Q21" i="7" s="1"/>
  <c r="Y21" i="7"/>
  <c r="W21" i="7"/>
  <c r="V21" i="7"/>
  <c r="U21" i="7"/>
  <c r="S21" i="7"/>
  <c r="R21" i="7"/>
  <c r="AA20" i="7"/>
  <c r="Z20" i="7"/>
  <c r="Y20" i="7"/>
  <c r="W20" i="7"/>
  <c r="V20" i="7"/>
  <c r="U20" i="7"/>
  <c r="S20" i="7"/>
  <c r="R20" i="7"/>
  <c r="H6" i="7"/>
  <c r="H3" i="7"/>
  <c r="H2" i="7"/>
  <c r="O1" i="7"/>
  <c r="H6" i="6"/>
  <c r="AA28" i="6"/>
  <c r="Z28" i="6"/>
  <c r="Y28" i="6"/>
  <c r="W28" i="6"/>
  <c r="V28" i="6"/>
  <c r="U28" i="6"/>
  <c r="S28" i="6"/>
  <c r="R28" i="6"/>
  <c r="AA26" i="6"/>
  <c r="Z26" i="6"/>
  <c r="Y26" i="6"/>
  <c r="W26" i="6"/>
  <c r="V26" i="6"/>
  <c r="U26" i="6"/>
  <c r="S26" i="6"/>
  <c r="R26" i="6"/>
  <c r="AA24" i="6"/>
  <c r="Z24" i="6"/>
  <c r="Y24" i="6"/>
  <c r="W24" i="6"/>
  <c r="V24" i="6"/>
  <c r="U24" i="6"/>
  <c r="S24" i="6"/>
  <c r="R24" i="6"/>
  <c r="AA23" i="6"/>
  <c r="Z23" i="6"/>
  <c r="Y23" i="6"/>
  <c r="W23" i="6"/>
  <c r="V23" i="6"/>
  <c r="U23" i="6"/>
  <c r="S23" i="6"/>
  <c r="R23" i="6"/>
  <c r="AA22" i="6"/>
  <c r="Z22" i="6"/>
  <c r="Y22" i="6"/>
  <c r="W22" i="6"/>
  <c r="V22" i="6"/>
  <c r="U22" i="6"/>
  <c r="S22" i="6"/>
  <c r="R22" i="6"/>
  <c r="AA21" i="6"/>
  <c r="Z21" i="6"/>
  <c r="Y21" i="6"/>
  <c r="W21" i="6"/>
  <c r="V21" i="6"/>
  <c r="U21" i="6"/>
  <c r="S21" i="6"/>
  <c r="R21" i="6"/>
  <c r="AA20" i="6"/>
  <c r="Z20" i="6"/>
  <c r="Y20" i="6"/>
  <c r="W20" i="6"/>
  <c r="V20" i="6"/>
  <c r="U20" i="6"/>
  <c r="S20" i="6"/>
  <c r="R20" i="6"/>
  <c r="A6" i="6"/>
  <c r="H3" i="6"/>
  <c r="H2" i="6"/>
  <c r="O1" i="6"/>
  <c r="A6" i="1"/>
  <c r="H6" i="1"/>
  <c r="B39" i="5"/>
  <c r="B37" i="5"/>
  <c r="B35" i="5"/>
  <c r="E16" i="5"/>
  <c r="B16" i="5"/>
  <c r="E6" i="5"/>
  <c r="H6" i="2"/>
  <c r="B6" i="5"/>
  <c r="A6" i="2"/>
  <c r="H6" i="3"/>
  <c r="A60" i="11" s="1"/>
  <c r="O1" i="3"/>
  <c r="H3" i="1"/>
  <c r="H2" i="1"/>
  <c r="O1" i="1"/>
  <c r="H3" i="2"/>
  <c r="O1" i="2"/>
  <c r="H2" i="2"/>
  <c r="AA28" i="3"/>
  <c r="Z28" i="3"/>
  <c r="Y28" i="3"/>
  <c r="W28" i="3"/>
  <c r="V28" i="3"/>
  <c r="U28" i="3"/>
  <c r="S28" i="3"/>
  <c r="R28" i="3"/>
  <c r="AA26" i="3"/>
  <c r="Z26" i="3"/>
  <c r="Y26" i="3"/>
  <c r="W26" i="3"/>
  <c r="V26" i="3"/>
  <c r="U26" i="3"/>
  <c r="P26" i="3" s="1"/>
  <c r="S26" i="3"/>
  <c r="R26" i="3"/>
  <c r="AA24" i="3"/>
  <c r="Z24" i="3"/>
  <c r="Y24" i="3"/>
  <c r="W24" i="3"/>
  <c r="V24" i="3"/>
  <c r="U24" i="3"/>
  <c r="P24" i="3" s="1"/>
  <c r="S24" i="3"/>
  <c r="R24" i="3"/>
  <c r="AA23" i="3"/>
  <c r="Z23" i="3"/>
  <c r="Y23" i="3"/>
  <c r="W23" i="3"/>
  <c r="V23" i="3"/>
  <c r="U23" i="3"/>
  <c r="S23" i="3"/>
  <c r="R23" i="3"/>
  <c r="AA22" i="3"/>
  <c r="Z22" i="3"/>
  <c r="Y22" i="3"/>
  <c r="W22" i="3"/>
  <c r="V22" i="3"/>
  <c r="U22" i="3"/>
  <c r="P22" i="3" s="1"/>
  <c r="S22" i="3"/>
  <c r="R22" i="3"/>
  <c r="AA21" i="3"/>
  <c r="Z21" i="3"/>
  <c r="Y21" i="3"/>
  <c r="W21" i="3"/>
  <c r="V21" i="3"/>
  <c r="U21" i="3"/>
  <c r="S21" i="3"/>
  <c r="R21" i="3"/>
  <c r="AA20" i="3"/>
  <c r="Z20" i="3"/>
  <c r="Y20" i="3"/>
  <c r="W20" i="3"/>
  <c r="V20" i="3"/>
  <c r="U20" i="3"/>
  <c r="S20" i="3"/>
  <c r="R20" i="3"/>
  <c r="AA28" i="2"/>
  <c r="Z28" i="2"/>
  <c r="Y28" i="2"/>
  <c r="W28" i="2"/>
  <c r="V28" i="2"/>
  <c r="U28" i="2"/>
  <c r="S28" i="2"/>
  <c r="R28" i="2"/>
  <c r="AA26" i="2"/>
  <c r="Z26" i="2"/>
  <c r="Y26" i="2"/>
  <c r="W26" i="2"/>
  <c r="V26" i="2"/>
  <c r="U26" i="2"/>
  <c r="P26" i="2" s="1"/>
  <c r="S26" i="2"/>
  <c r="R26" i="2"/>
  <c r="AA24" i="2"/>
  <c r="Z24" i="2"/>
  <c r="Y24" i="2"/>
  <c r="W24" i="2"/>
  <c r="V24" i="2"/>
  <c r="U24" i="2"/>
  <c r="S24" i="2"/>
  <c r="R24" i="2"/>
  <c r="AA23" i="2"/>
  <c r="Z23" i="2"/>
  <c r="Y23" i="2"/>
  <c r="W23" i="2"/>
  <c r="V23" i="2"/>
  <c r="U23" i="2"/>
  <c r="S23" i="2"/>
  <c r="R23" i="2"/>
  <c r="AA22" i="2"/>
  <c r="Z22" i="2"/>
  <c r="Y22" i="2"/>
  <c r="W22" i="2"/>
  <c r="V22" i="2"/>
  <c r="U22" i="2"/>
  <c r="S22" i="2"/>
  <c r="R22" i="2"/>
  <c r="AA21" i="2"/>
  <c r="Z21" i="2"/>
  <c r="Y21" i="2"/>
  <c r="W21" i="2"/>
  <c r="V21" i="2"/>
  <c r="U21" i="2"/>
  <c r="S21" i="2"/>
  <c r="R21" i="2"/>
  <c r="AA20" i="2"/>
  <c r="Z20" i="2"/>
  <c r="Y20" i="2"/>
  <c r="W20" i="2"/>
  <c r="V20" i="2"/>
  <c r="U20" i="2"/>
  <c r="S20" i="2"/>
  <c r="S30" i="2" s="1"/>
  <c r="W6" i="5" s="1"/>
  <c r="R20" i="2"/>
  <c r="R20" i="1"/>
  <c r="S20" i="1"/>
  <c r="U20" i="1"/>
  <c r="V20" i="1"/>
  <c r="W20" i="1"/>
  <c r="Y20" i="1"/>
  <c r="Z20" i="1"/>
  <c r="AA20" i="1"/>
  <c r="R21" i="1"/>
  <c r="S21" i="1"/>
  <c r="U21" i="1"/>
  <c r="V21" i="1"/>
  <c r="W21" i="1"/>
  <c r="Y21" i="1"/>
  <c r="Z21" i="1"/>
  <c r="AA21" i="1"/>
  <c r="R22" i="1"/>
  <c r="S22" i="1"/>
  <c r="U22" i="1"/>
  <c r="V22" i="1"/>
  <c r="W22" i="1"/>
  <c r="Y22" i="1"/>
  <c r="Z22" i="1"/>
  <c r="AA22" i="1"/>
  <c r="R23" i="1"/>
  <c r="S23" i="1"/>
  <c r="U23" i="1"/>
  <c r="V23" i="1"/>
  <c r="W23" i="1"/>
  <c r="Y23" i="1"/>
  <c r="Z23" i="1"/>
  <c r="AA23" i="1"/>
  <c r="R24" i="1"/>
  <c r="S24" i="1"/>
  <c r="U24" i="1"/>
  <c r="V24" i="1"/>
  <c r="W24" i="1"/>
  <c r="Y24" i="1"/>
  <c r="Z24" i="1"/>
  <c r="AA24" i="1"/>
  <c r="R26" i="1"/>
  <c r="S26" i="1"/>
  <c r="U26" i="1"/>
  <c r="V26" i="1"/>
  <c r="W26" i="1"/>
  <c r="Y26" i="1"/>
  <c r="Z26" i="1"/>
  <c r="AA26" i="1"/>
  <c r="R28" i="1"/>
  <c r="S28" i="1"/>
  <c r="U28" i="1"/>
  <c r="V28" i="1"/>
  <c r="W28" i="1"/>
  <c r="Y28" i="1"/>
  <c r="Z28" i="1"/>
  <c r="AA28" i="1"/>
  <c r="R30" i="1"/>
  <c r="U10" i="5" s="1"/>
  <c r="Q22" i="8" l="1"/>
  <c r="Q24" i="3"/>
  <c r="Q26" i="8"/>
  <c r="R30" i="8"/>
  <c r="U14" i="5" s="1"/>
  <c r="S30" i="1"/>
  <c r="W10" i="5" s="1"/>
  <c r="Q23" i="3"/>
  <c r="P28" i="3"/>
  <c r="P26" i="7"/>
  <c r="Q23" i="8"/>
  <c r="O23" i="8" s="1"/>
  <c r="R30" i="3"/>
  <c r="U16" i="5" s="1"/>
  <c r="P21" i="8"/>
  <c r="O21" i="8" s="1"/>
  <c r="Q28" i="8"/>
  <c r="O28" i="8" s="1"/>
  <c r="Q23" i="1"/>
  <c r="Q20" i="6"/>
  <c r="Q21" i="6"/>
  <c r="Q22" i="6"/>
  <c r="Q22" i="1"/>
  <c r="P22" i="6"/>
  <c r="Q23" i="6"/>
  <c r="Q24" i="6"/>
  <c r="Q28" i="6"/>
  <c r="R30" i="7"/>
  <c r="U8" i="5" s="1"/>
  <c r="P21" i="7"/>
  <c r="O21" i="7" s="1"/>
  <c r="Q24" i="7"/>
  <c r="Q24" i="8"/>
  <c r="P26" i="8"/>
  <c r="O26" i="8" s="1"/>
  <c r="Q26" i="6"/>
  <c r="P28" i="1"/>
  <c r="P26" i="1"/>
  <c r="P24" i="1"/>
  <c r="Q28" i="2"/>
  <c r="P21" i="6"/>
  <c r="O21" i="6" s="1"/>
  <c r="P23" i="6"/>
  <c r="P24" i="6"/>
  <c r="O24" i="6" s="1"/>
  <c r="P26" i="6"/>
  <c r="P28" i="6"/>
  <c r="S30" i="7"/>
  <c r="W8" i="5" s="1"/>
  <c r="Q20" i="7"/>
  <c r="P22" i="7"/>
  <c r="Q22" i="7"/>
  <c r="P23" i="7"/>
  <c r="Q20" i="3"/>
  <c r="Q26" i="3"/>
  <c r="N26" i="3" s="1"/>
  <c r="Q28" i="3"/>
  <c r="O28" i="3" s="1"/>
  <c r="P23" i="8"/>
  <c r="N23" i="8" s="1"/>
  <c r="Q20" i="8"/>
  <c r="P22" i="8"/>
  <c r="O22" i="8" s="1"/>
  <c r="P24" i="8"/>
  <c r="N24" i="8" s="1"/>
  <c r="S30" i="8"/>
  <c r="W14" i="5" s="1"/>
  <c r="S35" i="5" s="1"/>
  <c r="P28" i="8"/>
  <c r="S30" i="6"/>
  <c r="W12" i="5" s="1"/>
  <c r="R30" i="6"/>
  <c r="U12" i="5" s="1"/>
  <c r="P20" i="6"/>
  <c r="O22" i="6"/>
  <c r="Q26" i="7"/>
  <c r="O26" i="7" s="1"/>
  <c r="P20" i="7"/>
  <c r="Q23" i="7"/>
  <c r="O23" i="7" s="1"/>
  <c r="P24" i="7"/>
  <c r="Q28" i="7"/>
  <c r="N28" i="7" s="1"/>
  <c r="P20" i="2"/>
  <c r="P23" i="2"/>
  <c r="P20" i="8"/>
  <c r="I23" i="11"/>
  <c r="D23" i="11"/>
  <c r="D38" i="11"/>
  <c r="I38" i="11"/>
  <c r="D53" i="11"/>
  <c r="D8" i="11"/>
  <c r="I8" i="11"/>
  <c r="D97" i="10"/>
  <c r="I97" i="10"/>
  <c r="D112" i="10"/>
  <c r="D67" i="10"/>
  <c r="I67" i="10"/>
  <c r="I82" i="10"/>
  <c r="D82" i="10"/>
  <c r="I82" i="9"/>
  <c r="D97" i="9"/>
  <c r="I97" i="9"/>
  <c r="D112" i="9"/>
  <c r="D67" i="9"/>
  <c r="I67" i="9"/>
  <c r="D82" i="9"/>
  <c r="D38" i="10"/>
  <c r="I38" i="10"/>
  <c r="D53" i="10"/>
  <c r="D8" i="10"/>
  <c r="I8" i="10"/>
  <c r="I23" i="10"/>
  <c r="D23" i="10"/>
  <c r="D97" i="11"/>
  <c r="I97" i="11"/>
  <c r="D112" i="11"/>
  <c r="D67" i="11"/>
  <c r="I67" i="11"/>
  <c r="D82" i="11"/>
  <c r="I82" i="11"/>
  <c r="B82" i="9"/>
  <c r="G82" i="9"/>
  <c r="B97" i="9"/>
  <c r="G97" i="9"/>
  <c r="B112" i="9"/>
  <c r="A60" i="9"/>
  <c r="B67" i="9"/>
  <c r="G67" i="9"/>
  <c r="D23" i="9"/>
  <c r="D53" i="9"/>
  <c r="D38" i="9"/>
  <c r="D8" i="9"/>
  <c r="I38" i="9"/>
  <c r="I8" i="9"/>
  <c r="I23" i="9"/>
  <c r="B112" i="10"/>
  <c r="A60" i="10"/>
  <c r="G67" i="10"/>
  <c r="G82" i="10"/>
  <c r="B82" i="10"/>
  <c r="B97" i="10"/>
  <c r="B67" i="10"/>
  <c r="G97" i="10"/>
  <c r="A1" i="10"/>
  <c r="B23" i="10"/>
  <c r="B38" i="10"/>
  <c r="G38" i="10"/>
  <c r="B53" i="10"/>
  <c r="B8" i="10"/>
  <c r="G8" i="10"/>
  <c r="G23" i="10"/>
  <c r="B8" i="11"/>
  <c r="G8" i="11"/>
  <c r="G23" i="11"/>
  <c r="B23" i="11"/>
  <c r="A1" i="11"/>
  <c r="B38" i="11"/>
  <c r="G38" i="11"/>
  <c r="B53" i="11"/>
  <c r="A1" i="9"/>
  <c r="B53" i="9"/>
  <c r="B38" i="9"/>
  <c r="B23" i="9"/>
  <c r="G38" i="9"/>
  <c r="G23" i="9"/>
  <c r="B8" i="9"/>
  <c r="G8" i="9"/>
  <c r="N22" i="6"/>
  <c r="Q20" i="1"/>
  <c r="N21" i="6"/>
  <c r="P23" i="1"/>
  <c r="O23" i="1" s="1"/>
  <c r="P22" i="1"/>
  <c r="O22" i="1" s="1"/>
  <c r="P21" i="1"/>
  <c r="Q26" i="2"/>
  <c r="N26" i="2" s="1"/>
  <c r="P24" i="2"/>
  <c r="Q22" i="2"/>
  <c r="Q24" i="2"/>
  <c r="Q23" i="2"/>
  <c r="Q28" i="1"/>
  <c r="O28" i="1" s="1"/>
  <c r="Q26" i="1"/>
  <c r="N26" i="1" s="1"/>
  <c r="Q24" i="1"/>
  <c r="Q21" i="1"/>
  <c r="Q20" i="2"/>
  <c r="P21" i="3"/>
  <c r="Q21" i="3"/>
  <c r="Q22" i="3"/>
  <c r="N22" i="3" s="1"/>
  <c r="P21" i="2"/>
  <c r="Q21" i="2"/>
  <c r="P20" i="1"/>
  <c r="R30" i="2"/>
  <c r="U6" i="5" s="1"/>
  <c r="P22" i="2"/>
  <c r="P28" i="2"/>
  <c r="O28" i="2" s="1"/>
  <c r="N24" i="3"/>
  <c r="O24" i="3"/>
  <c r="S30" i="3"/>
  <c r="W16" i="5" s="1"/>
  <c r="Q39" i="5" s="1"/>
  <c r="P20" i="3"/>
  <c r="P23" i="3"/>
  <c r="O23" i="3" s="1"/>
  <c r="N28" i="3"/>
  <c r="O28" i="6" l="1"/>
  <c r="N21" i="1"/>
  <c r="N23" i="7"/>
  <c r="N28" i="8"/>
  <c r="O20" i="7"/>
  <c r="N20" i="6"/>
  <c r="N21" i="8"/>
  <c r="O24" i="7"/>
  <c r="O23" i="2"/>
  <c r="O23" i="6"/>
  <c r="O20" i="6"/>
  <c r="O30" i="6" s="1"/>
  <c r="O12" i="5" s="1"/>
  <c r="N26" i="8"/>
  <c r="O22" i="7"/>
  <c r="O30" i="7" s="1"/>
  <c r="O8" i="5" s="1"/>
  <c r="N20" i="8"/>
  <c r="N28" i="6"/>
  <c r="N26" i="6"/>
  <c r="S39" i="5"/>
  <c r="T39" i="5" s="1"/>
  <c r="S41" i="5"/>
  <c r="O26" i="3"/>
  <c r="N23" i="2"/>
  <c r="Q30" i="6"/>
  <c r="S12" i="5" s="1"/>
  <c r="N26" i="7"/>
  <c r="O26" i="6"/>
  <c r="N28" i="1"/>
  <c r="O26" i="2"/>
  <c r="O20" i="3"/>
  <c r="N22" i="1"/>
  <c r="O22" i="2"/>
  <c r="N20" i="7"/>
  <c r="N23" i="6"/>
  <c r="N21" i="7"/>
  <c r="N22" i="7"/>
  <c r="N22" i="8"/>
  <c r="O24" i="8"/>
  <c r="Q30" i="8"/>
  <c r="S14" i="5" s="1"/>
  <c r="Q41" i="5"/>
  <c r="Q30" i="7"/>
  <c r="S8" i="5" s="1"/>
  <c r="N23" i="1"/>
  <c r="O24" i="1"/>
  <c r="N24" i="6"/>
  <c r="N30" i="6" s="1"/>
  <c r="P30" i="6"/>
  <c r="Q12" i="5" s="1"/>
  <c r="Q37" i="5"/>
  <c r="N20" i="1"/>
  <c r="N24" i="7"/>
  <c r="O28" i="7"/>
  <c r="P30" i="7"/>
  <c r="Q8" i="5" s="1"/>
  <c r="N20" i="2"/>
  <c r="N24" i="2"/>
  <c r="O20" i="8"/>
  <c r="P30" i="8"/>
  <c r="Q14" i="5" s="1"/>
  <c r="O26" i="1"/>
  <c r="N24" i="1"/>
  <c r="O20" i="1"/>
  <c r="P30" i="1"/>
  <c r="Q10" i="5" s="1"/>
  <c r="O24" i="2"/>
  <c r="S37" i="5"/>
  <c r="Q35" i="5"/>
  <c r="T35" i="5" s="1"/>
  <c r="O20" i="2"/>
  <c r="Q30" i="2"/>
  <c r="S6" i="5" s="1"/>
  <c r="Q30" i="1"/>
  <c r="S10" i="5" s="1"/>
  <c r="O21" i="1"/>
  <c r="O22" i="3"/>
  <c r="O21" i="3"/>
  <c r="N22" i="2"/>
  <c r="O21" i="2"/>
  <c r="Q30" i="3"/>
  <c r="S16" i="5" s="1"/>
  <c r="N21" i="3"/>
  <c r="N21" i="2"/>
  <c r="N20" i="3"/>
  <c r="P30" i="3"/>
  <c r="Q16" i="5" s="1"/>
  <c r="N28" i="2"/>
  <c r="P30" i="2"/>
  <c r="Q6" i="5" s="1"/>
  <c r="N23" i="3"/>
  <c r="N30" i="8" l="1"/>
  <c r="J32" i="8" s="1"/>
  <c r="M41" i="5"/>
  <c r="T41" i="5"/>
  <c r="O30" i="8"/>
  <c r="O14" i="5" s="1"/>
  <c r="I41" i="5" s="1"/>
  <c r="N30" i="7"/>
  <c r="N30" i="1"/>
  <c r="M8" i="5"/>
  <c r="AB41" i="5" s="1"/>
  <c r="C32" i="7"/>
  <c r="C32" i="1"/>
  <c r="C32" i="6"/>
  <c r="M12" i="5"/>
  <c r="AD37" i="5" s="1"/>
  <c r="J32" i="6"/>
  <c r="O30" i="3"/>
  <c r="O16" i="5" s="1"/>
  <c r="O30" i="1"/>
  <c r="O10" i="5" s="1"/>
  <c r="T37" i="5"/>
  <c r="O41" i="5"/>
  <c r="L32" i="6"/>
  <c r="O39" i="5"/>
  <c r="J32" i="1"/>
  <c r="L32" i="7"/>
  <c r="J32" i="7"/>
  <c r="M35" i="5"/>
  <c r="O37" i="5"/>
  <c r="M39" i="5"/>
  <c r="M37" i="5"/>
  <c r="O35" i="5"/>
  <c r="O30" i="2"/>
  <c r="O6" i="5" s="1"/>
  <c r="M10" i="5"/>
  <c r="N30" i="3"/>
  <c r="N30" i="2"/>
  <c r="L32" i="8" l="1"/>
  <c r="M14" i="5"/>
  <c r="AB39" i="5"/>
  <c r="C32" i="3"/>
  <c r="C32" i="8"/>
  <c r="C32" i="2"/>
  <c r="I39" i="5"/>
  <c r="AD41" i="5"/>
  <c r="L32" i="1"/>
  <c r="AE41" i="5"/>
  <c r="AE35" i="5"/>
  <c r="G41" i="5" s="1"/>
  <c r="K41" i="5"/>
  <c r="AC35" i="5"/>
  <c r="AC39" i="5"/>
  <c r="K35" i="5"/>
  <c r="J32" i="3"/>
  <c r="L32" i="3"/>
  <c r="M16" i="5"/>
  <c r="K39" i="5" s="1"/>
  <c r="M6" i="5"/>
  <c r="J32" i="2"/>
  <c r="L32" i="2"/>
  <c r="E41" i="5" l="1"/>
  <c r="Y41" i="5" s="1"/>
  <c r="I35" i="5"/>
  <c r="AA37" i="5"/>
  <c r="AA35" i="5"/>
  <c r="K37" i="5"/>
  <c r="AF39" i="5"/>
  <c r="E39" i="5" s="1"/>
  <c r="AF37" i="5"/>
  <c r="G39" i="5" s="1"/>
  <c r="I37" i="5"/>
  <c r="Y39" i="5" l="1"/>
  <c r="E37" i="5"/>
  <c r="G35" i="5"/>
  <c r="E35" i="5"/>
  <c r="G37" i="5"/>
  <c r="Y37" i="5" l="1"/>
  <c r="Y35" i="5"/>
  <c r="U39" i="5" l="1"/>
  <c r="U35" i="5"/>
  <c r="U37" i="5"/>
  <c r="U41" i="5"/>
  <c r="S24" i="5" l="1"/>
  <c r="Q24" i="5"/>
  <c r="E24" i="5"/>
  <c r="O24" i="5"/>
  <c r="G24" i="5"/>
  <c r="M24" i="5"/>
  <c r="K24" i="5"/>
  <c r="I24" i="5"/>
  <c r="S30" i="5"/>
  <c r="Q30" i="5"/>
  <c r="G30" i="5"/>
  <c r="E30" i="5"/>
  <c r="B24" i="5"/>
  <c r="O30" i="5"/>
  <c r="S26" i="5"/>
  <c r="I26" i="5"/>
  <c r="K30" i="5"/>
  <c r="I28" i="5"/>
  <c r="B30" i="5"/>
  <c r="O28" i="5"/>
  <c r="I30" i="5"/>
  <c r="K28" i="5"/>
  <c r="S28" i="5"/>
  <c r="M26" i="5"/>
  <c r="Q26" i="5"/>
  <c r="E26" i="5"/>
  <c r="G28" i="5"/>
  <c r="B28" i="5"/>
  <c r="M28" i="5"/>
  <c r="Q28" i="5"/>
  <c r="G26" i="5"/>
  <c r="M30" i="5"/>
  <c r="E28" i="5"/>
  <c r="B26" i="5"/>
  <c r="K26" i="5"/>
  <c r="O26" i="5"/>
  <c r="U30" i="5" l="1"/>
  <c r="T30" i="5"/>
  <c r="U28" i="5"/>
  <c r="U24" i="5"/>
  <c r="T28" i="5"/>
  <c r="T24" i="5"/>
  <c r="U26" i="5"/>
  <c r="T26" i="5"/>
</calcChain>
</file>

<file path=xl/sharedStrings.xml><?xml version="1.0" encoding="utf-8"?>
<sst xmlns="http://schemas.openxmlformats.org/spreadsheetml/2006/main" count="1557" uniqueCount="158">
  <si>
    <t>Schulsport-Wettbewerbe</t>
  </si>
  <si>
    <t>Wettkampfklasse</t>
  </si>
  <si>
    <t>in Bayern</t>
  </si>
  <si>
    <t>Badminton-Spielbogen</t>
  </si>
  <si>
    <t>Schule A</t>
  </si>
  <si>
    <t>Schule B</t>
  </si>
  <si>
    <t>Mannschaftsaufstellung</t>
  </si>
  <si>
    <t>A1</t>
  </si>
  <si>
    <t>1.J</t>
  </si>
  <si>
    <t>A2</t>
  </si>
  <si>
    <t>2.J</t>
  </si>
  <si>
    <t>A3</t>
  </si>
  <si>
    <t>3.J</t>
  </si>
  <si>
    <t>A4</t>
  </si>
  <si>
    <t>4.J</t>
  </si>
  <si>
    <t>A5</t>
  </si>
  <si>
    <t>1.M</t>
  </si>
  <si>
    <t>2.M</t>
  </si>
  <si>
    <t>3.M</t>
  </si>
  <si>
    <t>4.M</t>
  </si>
  <si>
    <t>B1</t>
  </si>
  <si>
    <t>B2</t>
  </si>
  <si>
    <t>B3</t>
  </si>
  <si>
    <t>B4</t>
  </si>
  <si>
    <t>B5</t>
  </si>
  <si>
    <t>Ergebnisse</t>
  </si>
  <si>
    <t>Mannschaft A</t>
  </si>
  <si>
    <t>Mannschaft B</t>
  </si>
  <si>
    <t>1.Satz</t>
  </si>
  <si>
    <t>2.Satz</t>
  </si>
  <si>
    <t>3.Satz</t>
  </si>
  <si>
    <t>Einzel</t>
  </si>
  <si>
    <t>Doppel</t>
  </si>
  <si>
    <t>Mixed</t>
  </si>
  <si>
    <t>1. JE</t>
  </si>
  <si>
    <t>1. ME</t>
  </si>
  <si>
    <t>2. JE</t>
  </si>
  <si>
    <t>2. ME</t>
  </si>
  <si>
    <t>JD</t>
  </si>
  <si>
    <t>MD</t>
  </si>
  <si>
    <t>Summe:</t>
  </si>
  <si>
    <t>Sparkasse - Förderer des Schulsports</t>
  </si>
  <si>
    <t>Platz   ziffer</t>
  </si>
  <si>
    <t>Sieger:</t>
  </si>
  <si>
    <t>mit</t>
  </si>
  <si>
    <t>:</t>
  </si>
  <si>
    <t>Punkten</t>
  </si>
  <si>
    <t xml:space="preserve">               Wettkampfleiter</t>
  </si>
  <si>
    <t>Bälle    A   B</t>
  </si>
  <si>
    <t>Sätze    A   B</t>
  </si>
  <si>
    <t>Spiele    A   B</t>
  </si>
  <si>
    <t>Auslosung:</t>
  </si>
  <si>
    <t>Ebene:</t>
  </si>
  <si>
    <t>Wettkampfklasse:</t>
  </si>
  <si>
    <t>Ort:</t>
  </si>
  <si>
    <t>Datum:</t>
  </si>
  <si>
    <t>Schule C</t>
  </si>
  <si>
    <t>Spielpaarungen</t>
  </si>
  <si>
    <t>A:</t>
  </si>
  <si>
    <t>C:</t>
  </si>
  <si>
    <t>B:</t>
  </si>
  <si>
    <t>Spiele</t>
  </si>
  <si>
    <t>Sätze</t>
  </si>
  <si>
    <t>Bälle</t>
  </si>
  <si>
    <t>Endergebnis:</t>
  </si>
  <si>
    <t>Punkte</t>
  </si>
  <si>
    <t>Platz</t>
  </si>
  <si>
    <t>Spiel 2</t>
  </si>
  <si>
    <t>Spiel 3</t>
  </si>
  <si>
    <t>Spiel 1</t>
  </si>
  <si>
    <t>---</t>
  </si>
  <si>
    <t>2. Spieldifferenz</t>
  </si>
  <si>
    <t>3. Satzdifferenz</t>
  </si>
  <si>
    <t>4. Spielpunktdifferenz</t>
  </si>
  <si>
    <t>1. Punktdifferenz (Anzahl der gewonnenen Begegnungen)</t>
  </si>
  <si>
    <t>Schule D</t>
  </si>
  <si>
    <t>Mannschaft D</t>
  </si>
  <si>
    <t>Mannschaft C</t>
  </si>
  <si>
    <t>Spiele    B   C</t>
  </si>
  <si>
    <t>Sätze    B   C</t>
  </si>
  <si>
    <t>Bälle    B   C</t>
  </si>
  <si>
    <t>Spiele    A   C</t>
  </si>
  <si>
    <t>Sätze    A   C</t>
  </si>
  <si>
    <t>Bälle    A   C</t>
  </si>
  <si>
    <t>Spiele    B   D</t>
  </si>
  <si>
    <t>Sätze    B   D</t>
  </si>
  <si>
    <t>Bälle    B   D</t>
  </si>
  <si>
    <t>Spiele    C   D</t>
  </si>
  <si>
    <t>Sätze    C   D</t>
  </si>
  <si>
    <t>Bälle    C   D</t>
  </si>
  <si>
    <t>Spiele    A   D</t>
  </si>
  <si>
    <t>Sätze    A   D</t>
  </si>
  <si>
    <t>Bälle    A   D</t>
  </si>
  <si>
    <t>D:</t>
  </si>
  <si>
    <t>Spiel 4</t>
  </si>
  <si>
    <t>Spiel 5</t>
  </si>
  <si>
    <t>Spiel 6</t>
  </si>
  <si>
    <t>A</t>
  </si>
  <si>
    <t>B</t>
  </si>
  <si>
    <t>C</t>
  </si>
  <si>
    <t>D</t>
  </si>
  <si>
    <t>Mannschaften inkl. Aufstellung</t>
  </si>
  <si>
    <r>
      <t xml:space="preserve">Rahmendaten:     </t>
    </r>
    <r>
      <rPr>
        <b/>
        <sz val="14"/>
        <color rgb="FFFF0000"/>
        <rFont val="Arial"/>
        <family val="2"/>
      </rPr>
      <t>(Nur die grau unterlegten Felder ausfüllen!)</t>
    </r>
  </si>
  <si>
    <t>© Jochen Wöhlte</t>
  </si>
  <si>
    <t>5. direkter Vergleich  (wird in diesem Programm nicht berücksichtigt!)</t>
  </si>
  <si>
    <t>Nordbayernfinale</t>
  </si>
  <si>
    <t>Jungen III/S</t>
  </si>
  <si>
    <t>Spiel:</t>
  </si>
  <si>
    <t>Spielfeld:</t>
  </si>
  <si>
    <t>Spielpaarung:</t>
  </si>
  <si>
    <t>Schule:</t>
  </si>
  <si>
    <t>gegen</t>
  </si>
  <si>
    <t xml:space="preserve">Spieler:  </t>
  </si>
  <si>
    <t>1. Satz:</t>
  </si>
  <si>
    <t>_____</t>
  </si>
  <si>
    <t>2. Satz:</t>
  </si>
  <si>
    <t>3. Satz:</t>
  </si>
  <si>
    <t>1. Einzel / 1. Jungeneinzel</t>
  </si>
  <si>
    <t>2. Einzel / 1. Mädcheneinzel</t>
  </si>
  <si>
    <t xml:space="preserve"> __________________________________________</t>
  </si>
  <si>
    <r>
      <t>Sieger</t>
    </r>
    <r>
      <rPr>
        <b/>
        <sz val="14"/>
        <rFont val="Arial"/>
        <family val="2"/>
      </rPr>
      <t>:</t>
    </r>
  </si>
  <si>
    <t>3. Einzel / 2. Jungeneinzel</t>
  </si>
  <si>
    <t>4. Einzel / 2. Mädcheneinzel</t>
  </si>
  <si>
    <t>1. Doppel / Jungendoppel</t>
  </si>
  <si>
    <t>2. Doppel / Mädchendoppel</t>
  </si>
  <si>
    <t>Jugend trainiert für Olympia</t>
  </si>
  <si>
    <t>Schulsportwettbewerbe in Bayern</t>
  </si>
  <si>
    <t>Liebe Sportkolleginnen und Sportkollegen,</t>
  </si>
  <si>
    <t>Die Berechnungen erfolgen voll automatisch und das Endergebnis wird auf dem letzten</t>
  </si>
  <si>
    <t>Tabellenblatt ausgegeben.</t>
  </si>
  <si>
    <t>Für Verbesserungsvorschläge, Kritik oder auch Lob bitte eine Mail an:</t>
  </si>
  <si>
    <t>Jochen.Woehlte@web.de</t>
  </si>
  <si>
    <t>Viel Erfolg und Spaß bei den Wettkämpfen.</t>
  </si>
  <si>
    <t>Mit sportlichem Gruß</t>
  </si>
  <si>
    <t>Jochen Wöhlte</t>
  </si>
  <si>
    <t>das folgende Programm soll als Hilfe bei der Durchführung von Badminton-Wettkämpfen</t>
  </si>
  <si>
    <t>dienen, damit der Fokus wieder mehr auf dem Sport liegen kann.</t>
  </si>
  <si>
    <r>
      <rPr>
        <sz val="12"/>
        <rFont val="Symbol"/>
        <family val="1"/>
        <charset val="2"/>
      </rPr>
      <t xml:space="preserve">  ·</t>
    </r>
    <r>
      <rPr>
        <sz val="12"/>
        <rFont val="Arial"/>
        <family val="2"/>
      </rPr>
      <t xml:space="preserve">   Auf dem folgenden Datenblatt "Rahmendaten" bitte die grau unterlegten Felder ausfüllen.</t>
    </r>
  </si>
  <si>
    <t xml:space="preserve">      Die Daten werden automatisch auf alle folgenden Spielbögen übertragen.</t>
  </si>
  <si>
    <r>
      <rPr>
        <sz val="12"/>
        <rFont val="Symbol"/>
        <family val="1"/>
        <charset val="2"/>
      </rPr>
      <t xml:space="preserve">  ·</t>
    </r>
    <r>
      <rPr>
        <sz val="12"/>
        <rFont val="Arial"/>
        <family val="2"/>
      </rPr>
      <t xml:space="preserve">   Die einzelnen Begegnungen über die Auswahlmenüs eingeben.</t>
    </r>
  </si>
  <si>
    <t xml:space="preserve">      Paarungen gedruckt werden.</t>
  </si>
  <si>
    <r>
      <rPr>
        <sz val="12"/>
        <rFont val="Symbol"/>
        <family val="1"/>
        <charset val="2"/>
      </rPr>
      <t xml:space="preserve">  ·</t>
    </r>
    <r>
      <rPr>
        <sz val="12"/>
        <rFont val="Arial"/>
        <family val="2"/>
      </rPr>
      <t xml:space="preserve">   Nach Eintrag der Ergebnisse werden Zwischenstände bzw. das Endergebnis auf dem</t>
    </r>
  </si>
  <si>
    <t xml:space="preserve">      letzten Tabellenblatt ausgegeben.</t>
  </si>
  <si>
    <r>
      <t xml:space="preserve">Badminton  Auswertungsprogramm </t>
    </r>
    <r>
      <rPr>
        <b/>
        <sz val="16"/>
        <rFont val="Arial"/>
        <family val="2"/>
      </rPr>
      <t xml:space="preserve"> 4er-Begegnung</t>
    </r>
  </si>
  <si>
    <r>
      <rPr>
        <sz val="12"/>
        <rFont val="Symbol"/>
        <family val="1"/>
        <charset val="2"/>
      </rPr>
      <t xml:space="preserve">  ·</t>
    </r>
    <r>
      <rPr>
        <sz val="12"/>
        <rFont val="Arial"/>
        <family val="2"/>
      </rPr>
      <t xml:space="preserve">   Mit den Tabellenblättern "Meldungen …" können Laufzettel für die Spieler der einzelnen </t>
    </r>
  </si>
  <si>
    <t>D1</t>
  </si>
  <si>
    <t>C1</t>
  </si>
  <si>
    <t>C2</t>
  </si>
  <si>
    <t>C3</t>
  </si>
  <si>
    <t>C4</t>
  </si>
  <si>
    <t>C5</t>
  </si>
  <si>
    <t>D2</t>
  </si>
  <si>
    <t>D3</t>
  </si>
  <si>
    <t>D4</t>
  </si>
  <si>
    <t>D5</t>
  </si>
  <si>
    <t>Zahl</t>
  </si>
  <si>
    <t>Hösbach</t>
  </si>
  <si>
    <t>22.02.2016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</si>
</sst>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( &quot;\+#&quot; )&quot;;&quot;( &quot;\-#&quot; )&quot;"/>
  </numFmts>
  <fonts count="3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9"/>
      <color rgb="FF333333"/>
      <name val="Tahoma"/>
      <family val="2"/>
    </font>
    <font>
      <b/>
      <sz val="14"/>
      <color rgb="FFFF0000"/>
      <name val="Arial"/>
      <family val="2"/>
    </font>
    <font>
      <sz val="10"/>
      <name val="Calibri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b/>
      <sz val="24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2"/>
      <name val="Symbol"/>
      <family val="1"/>
      <charset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3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locked="0"/>
    </xf>
    <xf numFmtId="49" fontId="5" fillId="2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vertical="center"/>
      <protection hidden="1"/>
    </xf>
    <xf numFmtId="0" fontId="6" fillId="0" borderId="49" xfId="0" applyFont="1" applyBorder="1" applyAlignment="1" applyProtection="1">
      <alignment vertical="center"/>
      <protection hidden="1"/>
    </xf>
    <xf numFmtId="0" fontId="5" fillId="2" borderId="47" xfId="0" applyFont="1" applyFill="1" applyBorder="1" applyAlignment="1" applyProtection="1">
      <alignment vertical="center"/>
      <protection locked="0"/>
    </xf>
    <xf numFmtId="0" fontId="6" fillId="0" borderId="50" xfId="0" applyFont="1" applyBorder="1" applyAlignment="1" applyProtection="1">
      <alignment vertical="center"/>
      <protection hidden="1"/>
    </xf>
    <xf numFmtId="0" fontId="6" fillId="0" borderId="51" xfId="0" applyFont="1" applyBorder="1" applyAlignment="1" applyProtection="1">
      <alignment vertical="center"/>
      <protection hidden="1"/>
    </xf>
    <xf numFmtId="0" fontId="5" fillId="2" borderId="50" xfId="0" applyFont="1" applyFill="1" applyBorder="1" applyAlignment="1" applyProtection="1">
      <alignment vertical="center"/>
      <protection locked="0"/>
    </xf>
    <xf numFmtId="0" fontId="6" fillId="0" borderId="48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2" borderId="48" xfId="0" applyFont="1" applyFill="1" applyBorder="1" applyAlignment="1" applyProtection="1">
      <alignment vertical="center"/>
      <protection locked="0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20" fontId="0" fillId="0" borderId="0" xfId="0" applyNumberForma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6" fillId="0" borderId="17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18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8" fillId="2" borderId="21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20" fontId="10" fillId="0" borderId="9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left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10" xfId="0" quotePrefix="1" applyFont="1" applyBorder="1" applyAlignment="1" applyProtection="1">
      <alignment horizontal="center" vertical="center"/>
      <protection hidden="1"/>
    </xf>
    <xf numFmtId="0" fontId="12" fillId="0" borderId="0" xfId="0" quotePrefix="1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46" xfId="0" applyFont="1" applyBorder="1" applyAlignment="1" applyProtection="1">
      <alignment vertical="center"/>
      <protection hidden="1"/>
    </xf>
    <xf numFmtId="0" fontId="13" fillId="0" borderId="46" xfId="0" applyFont="1" applyBorder="1" applyAlignment="1" applyProtection="1">
      <alignment horizontal="left" vertical="center"/>
      <protection hidden="1"/>
    </xf>
    <xf numFmtId="0" fontId="13" fillId="0" borderId="46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164" fontId="1" fillId="0" borderId="0" xfId="0" applyNumberFormat="1" applyFont="1" applyAlignment="1" applyProtection="1">
      <alignment horizontal="center" vertical="center" shrinkToFit="1"/>
      <protection hidden="1"/>
    </xf>
    <xf numFmtId="0" fontId="13" fillId="0" borderId="0" xfId="0" quotePrefix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2" fillId="0" borderId="0" xfId="0" quotePrefix="1" applyFont="1" applyAlignment="1" applyProtection="1">
      <alignment horizontal="center" vertical="center"/>
      <protection hidden="1"/>
    </xf>
    <xf numFmtId="0" fontId="2" fillId="0" borderId="0" xfId="0" quotePrefix="1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47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left" vertical="center" wrapText="1"/>
      <protection hidden="1"/>
    </xf>
    <xf numFmtId="0" fontId="2" fillId="0" borderId="56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7" fillId="0" borderId="0" xfId="0" applyFont="1"/>
    <xf numFmtId="0" fontId="1" fillId="0" borderId="25" xfId="0" applyFont="1" applyBorder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left" vertical="center"/>
    </xf>
    <xf numFmtId="0" fontId="27" fillId="0" borderId="0" xfId="2" applyFont="1" applyAlignment="1" applyProtection="1">
      <alignment horizontal="left"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 hidden="1"/>
    </xf>
    <xf numFmtId="0" fontId="6" fillId="0" borderId="45" xfId="0" applyFont="1" applyBorder="1" applyAlignment="1" applyProtection="1">
      <alignment horizontal="left" vertical="center"/>
      <protection hidden="1"/>
    </xf>
    <xf numFmtId="0" fontId="6" fillId="0" borderId="13" xfId="0" applyFont="1" applyBorder="1" applyAlignment="1" applyProtection="1">
      <alignment horizontal="left" vertical="center"/>
      <protection hidden="1"/>
    </xf>
    <xf numFmtId="0" fontId="6" fillId="0" borderId="43" xfId="0" applyFont="1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vertical="center" textRotation="90" shrinkToFit="1"/>
      <protection hidden="1"/>
    </xf>
    <xf numFmtId="0" fontId="7" fillId="0" borderId="20" xfId="0" applyFont="1" applyBorder="1" applyAlignment="1" applyProtection="1">
      <alignment vertical="center" textRotation="90" shrinkToFit="1"/>
      <protection hidden="1"/>
    </xf>
    <xf numFmtId="0" fontId="7" fillId="0" borderId="37" xfId="0" applyFont="1" applyBorder="1" applyAlignment="1" applyProtection="1">
      <alignment vertical="center" textRotation="90"/>
      <protection hidden="1"/>
    </xf>
    <xf numFmtId="0" fontId="7" fillId="0" borderId="20" xfId="0" applyFont="1" applyBorder="1" applyAlignment="1" applyProtection="1">
      <alignment vertical="center" textRotation="90"/>
      <protection hidden="1"/>
    </xf>
    <xf numFmtId="0" fontId="4" fillId="0" borderId="32" xfId="0" applyFont="1" applyBorder="1" applyAlignment="1" applyProtection="1">
      <alignment vertical="center"/>
      <protection hidden="1"/>
    </xf>
    <xf numFmtId="0" fontId="4" fillId="0" borderId="33" xfId="0" applyFont="1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vertical="center" textRotation="90"/>
      <protection hidden="1"/>
    </xf>
    <xf numFmtId="0" fontId="5" fillId="0" borderId="30" xfId="0" applyFont="1" applyBorder="1" applyAlignment="1" applyProtection="1">
      <alignment vertical="center" textRotation="90"/>
      <protection hidden="1"/>
    </xf>
    <xf numFmtId="0" fontId="5" fillId="0" borderId="31" xfId="0" applyFont="1" applyBorder="1" applyAlignment="1" applyProtection="1">
      <alignment vertical="center" textRotation="90"/>
      <protection hidden="1"/>
    </xf>
    <xf numFmtId="0" fontId="5" fillId="0" borderId="1" xfId="0" applyFont="1" applyBorder="1" applyAlignment="1" applyProtection="1">
      <alignment vertical="center" textRotation="90"/>
      <protection hidden="1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left" vertical="center" shrinkToFi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2" borderId="56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shrinkToFit="1"/>
      <protection hidden="1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8">
    <dxf>
      <font>
        <b/>
        <i val="0"/>
      </font>
      <fill>
        <patternFill>
          <bgColor rgb="FFD4AF37"/>
        </patternFill>
      </fill>
    </dxf>
    <dxf>
      <fill>
        <patternFill>
          <bgColor rgb="FFC0C0C0"/>
        </patternFill>
      </fill>
    </dxf>
    <dxf>
      <fill>
        <patternFill>
          <bgColor rgb="FFCD7F3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4AF37"/>
        </patternFill>
      </fill>
    </dxf>
    <dxf>
      <fill>
        <patternFill>
          <bgColor rgb="FFC0C0C0"/>
        </patternFill>
      </fill>
    </dxf>
    <dxf>
      <fill>
        <patternFill>
          <bgColor rgb="FFCD7F3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3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168519</xdr:colOff>
      <xdr:row>0</xdr:row>
      <xdr:rowOff>139212</xdr:rowOff>
    </xdr:from>
    <xdr:to>
      <xdr:col>7</xdr:col>
      <xdr:colOff>740044</xdr:colOff>
      <xdr:row>7</xdr:row>
      <xdr:rowOff>7327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38D29A8-EA9D-4C69-9077-2DC97CA2B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139212"/>
          <a:ext cx="1384813" cy="1611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648114</xdr:colOff>
      <xdr:row>1</xdr:row>
      <xdr:rowOff>82826</xdr:rowOff>
    </xdr:from>
    <xdr:to>
      <xdr:col>5</xdr:col>
      <xdr:colOff>1476706</xdr:colOff>
      <xdr:row>9</xdr:row>
      <xdr:rowOff>1910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F15D55A-8716-4437-A014-AD6DE94F6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9505" y="314739"/>
          <a:ext cx="2924092" cy="16087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498198</xdr:colOff>
      <xdr:row>41</xdr:row>
      <xdr:rowOff>106025</xdr:rowOff>
    </xdr:from>
    <xdr:to>
      <xdr:col>20</xdr:col>
      <xdr:colOff>374373</xdr:colOff>
      <xdr:row>45</xdr:row>
      <xdr:rowOff>10775</xdr:rowOff>
    </xdr:to>
    <xdr:pic>
      <xdr:nvPicPr>
        <xdr:cNvPr id="3" name="Picture 2" descr="sparkasse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8089" y="6508482"/>
          <a:ext cx="8473523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chen.Woehlte@web.d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="130" zoomScaleNormal="130" workbookViewId="0">
      <selection activeCell="F8" sqref="F8"/>
    </sheetView>
  </sheetViews>
  <sheetFormatPr baseColWidth="10" defaultRowHeight="15" x14ac:dyDescent="0.2"/>
  <cols>
    <col min="1" max="8" width="12.140625" style="133" customWidth="1"/>
    <col min="9" max="16384" width="11.42578125" style="133"/>
  </cols>
  <sheetData>
    <row r="1" spans="1:8" ht="30" x14ac:dyDescent="0.2">
      <c r="A1" s="148" t="s">
        <v>125</v>
      </c>
      <c r="B1" s="148"/>
      <c r="C1" s="148"/>
      <c r="D1" s="148"/>
      <c r="E1" s="148"/>
      <c r="F1" s="148"/>
      <c r="G1" s="148"/>
      <c r="H1" s="148"/>
    </row>
    <row r="3" spans="1:8" ht="27" x14ac:dyDescent="0.2">
      <c r="A3" s="149" t="s">
        <v>126</v>
      </c>
      <c r="B3" s="149"/>
      <c r="C3" s="149"/>
      <c r="D3" s="149"/>
      <c r="E3" s="149"/>
      <c r="F3" s="149"/>
      <c r="G3" s="149"/>
      <c r="H3" s="149"/>
    </row>
    <row r="5" spans="1:8" s="2" customFormat="1" ht="20.25" x14ac:dyDescent="0.2">
      <c r="A5" s="150" t="s">
        <v>143</v>
      </c>
      <c r="B5" s="150"/>
      <c r="C5" s="150"/>
      <c r="D5" s="150"/>
      <c r="E5" s="150"/>
      <c r="F5" s="150"/>
      <c r="G5" s="150"/>
      <c r="H5" s="150"/>
    </row>
    <row r="8" spans="1:8" s="135" customFormat="1" ht="18" x14ac:dyDescent="0.2">
      <c r="A8" s="135" t="s">
        <v>127</v>
      </c>
    </row>
    <row r="10" spans="1:8" x14ac:dyDescent="0.2">
      <c r="A10" s="146" t="s">
        <v>135</v>
      </c>
      <c r="B10" s="146"/>
      <c r="C10" s="146"/>
      <c r="D10" s="146"/>
      <c r="E10" s="146"/>
      <c r="F10" s="146"/>
      <c r="G10" s="146"/>
      <c r="H10" s="146"/>
    </row>
    <row r="11" spans="1:8" x14ac:dyDescent="0.2">
      <c r="A11" s="146" t="s">
        <v>136</v>
      </c>
      <c r="B11" s="146"/>
      <c r="C11" s="146"/>
      <c r="D11" s="146"/>
      <c r="E11" s="146"/>
      <c r="F11" s="146"/>
      <c r="G11" s="146"/>
      <c r="H11" s="146"/>
    </row>
    <row r="12" spans="1:8" x14ac:dyDescent="0.2">
      <c r="A12" s="146" t="s">
        <v>128</v>
      </c>
      <c r="B12" s="146"/>
      <c r="C12" s="146"/>
      <c r="D12" s="146"/>
      <c r="E12" s="146"/>
      <c r="F12" s="146"/>
      <c r="G12" s="146"/>
      <c r="H12" s="146"/>
    </row>
    <row r="13" spans="1:8" x14ac:dyDescent="0.2">
      <c r="A13" s="146" t="s">
        <v>129</v>
      </c>
      <c r="B13" s="146"/>
      <c r="C13" s="146"/>
      <c r="D13" s="146"/>
      <c r="E13" s="146"/>
      <c r="F13" s="146"/>
      <c r="G13" s="146"/>
      <c r="H13" s="146"/>
    </row>
    <row r="14" spans="1:8" ht="7.5" customHeight="1" x14ac:dyDescent="0.2">
      <c r="A14" s="134"/>
      <c r="B14" s="134"/>
      <c r="C14" s="134"/>
      <c r="D14" s="134"/>
      <c r="E14" s="134"/>
      <c r="F14" s="134"/>
      <c r="G14" s="134"/>
      <c r="H14" s="134"/>
    </row>
    <row r="15" spans="1:8" s="134" customFormat="1" ht="15.75" x14ac:dyDescent="0.2">
      <c r="A15" s="146" t="s">
        <v>137</v>
      </c>
      <c r="B15" s="146"/>
      <c r="C15" s="146"/>
      <c r="D15" s="146"/>
      <c r="E15" s="146"/>
      <c r="F15" s="146"/>
      <c r="G15" s="146"/>
      <c r="H15" s="146"/>
    </row>
    <row r="16" spans="1:8" s="134" customFormat="1" x14ac:dyDescent="0.2">
      <c r="A16" s="146" t="s">
        <v>138</v>
      </c>
      <c r="B16" s="146"/>
      <c r="C16" s="146"/>
      <c r="D16" s="146"/>
      <c r="E16" s="146"/>
      <c r="F16" s="146"/>
      <c r="G16" s="146"/>
      <c r="H16" s="146"/>
    </row>
    <row r="17" spans="1:8" ht="7.5" customHeight="1" x14ac:dyDescent="0.2">
      <c r="A17" s="134"/>
      <c r="B17" s="134"/>
      <c r="C17" s="134"/>
      <c r="D17" s="134"/>
      <c r="E17" s="134"/>
      <c r="F17" s="134"/>
      <c r="G17" s="134"/>
      <c r="H17" s="134"/>
    </row>
    <row r="18" spans="1:8" ht="15.75" x14ac:dyDescent="0.2">
      <c r="A18" s="146" t="s">
        <v>139</v>
      </c>
      <c r="B18" s="146"/>
      <c r="C18" s="146"/>
      <c r="D18" s="146"/>
      <c r="E18" s="146"/>
      <c r="F18" s="146"/>
      <c r="G18" s="146"/>
      <c r="H18" s="146"/>
    </row>
    <row r="19" spans="1:8" ht="7.5" customHeight="1" x14ac:dyDescent="0.2">
      <c r="A19" s="134"/>
      <c r="B19" s="134"/>
      <c r="C19" s="134"/>
      <c r="D19" s="134"/>
      <c r="E19" s="134"/>
      <c r="F19" s="134"/>
      <c r="G19" s="134"/>
      <c r="H19" s="134"/>
    </row>
    <row r="20" spans="1:8" ht="15.75" x14ac:dyDescent="0.2">
      <c r="A20" s="146" t="s">
        <v>144</v>
      </c>
      <c r="B20" s="146"/>
      <c r="C20" s="146"/>
      <c r="D20" s="146"/>
      <c r="E20" s="146"/>
      <c r="F20" s="146"/>
      <c r="G20" s="146"/>
      <c r="H20" s="146"/>
    </row>
    <row r="21" spans="1:8" x14ac:dyDescent="0.2">
      <c r="A21" s="146" t="s">
        <v>140</v>
      </c>
      <c r="B21" s="146"/>
      <c r="C21" s="146"/>
      <c r="D21" s="146"/>
      <c r="E21" s="146"/>
      <c r="F21" s="146"/>
      <c r="G21" s="146"/>
      <c r="H21" s="146"/>
    </row>
    <row r="22" spans="1:8" ht="7.5" customHeight="1" x14ac:dyDescent="0.2">
      <c r="A22" s="134"/>
      <c r="B22" s="134"/>
      <c r="C22" s="134"/>
      <c r="D22" s="134"/>
      <c r="E22" s="134"/>
      <c r="F22" s="134"/>
      <c r="G22" s="134"/>
      <c r="H22" s="134"/>
    </row>
    <row r="23" spans="1:8" ht="15.75" x14ac:dyDescent="0.2">
      <c r="A23" s="146" t="s">
        <v>141</v>
      </c>
      <c r="B23" s="146"/>
      <c r="C23" s="146"/>
      <c r="D23" s="146"/>
      <c r="E23" s="146"/>
      <c r="F23" s="146"/>
      <c r="G23" s="146"/>
      <c r="H23" s="146"/>
    </row>
    <row r="24" spans="1:8" x14ac:dyDescent="0.2">
      <c r="A24" s="146" t="s">
        <v>142</v>
      </c>
      <c r="B24" s="146"/>
      <c r="C24" s="146"/>
      <c r="D24" s="146"/>
      <c r="E24" s="146"/>
      <c r="F24" s="146"/>
      <c r="G24" s="146"/>
      <c r="H24" s="146"/>
    </row>
    <row r="25" spans="1:8" ht="7.5" customHeight="1" x14ac:dyDescent="0.2">
      <c r="A25" s="134"/>
      <c r="B25" s="134"/>
      <c r="C25" s="134"/>
      <c r="D25" s="134"/>
      <c r="E25" s="134"/>
      <c r="F25" s="134"/>
      <c r="G25" s="134"/>
      <c r="H25" s="134"/>
    </row>
    <row r="26" spans="1:8" ht="7.5" customHeight="1" x14ac:dyDescent="0.2">
      <c r="A26" s="134"/>
      <c r="B26" s="134"/>
      <c r="C26" s="134"/>
      <c r="D26" s="134"/>
      <c r="E26" s="134"/>
      <c r="F26" s="134"/>
      <c r="G26" s="134"/>
      <c r="H26" s="134"/>
    </row>
    <row r="27" spans="1:8" x14ac:dyDescent="0.2">
      <c r="A27" s="146" t="s">
        <v>130</v>
      </c>
      <c r="B27" s="146"/>
      <c r="C27" s="146"/>
      <c r="D27" s="146"/>
      <c r="E27" s="146"/>
      <c r="F27" s="146"/>
      <c r="G27" s="146"/>
      <c r="H27" s="146"/>
    </row>
    <row r="28" spans="1:8" x14ac:dyDescent="0.2">
      <c r="A28" s="147" t="s">
        <v>131</v>
      </c>
      <c r="B28" s="146"/>
      <c r="C28" s="146"/>
      <c r="D28" s="146"/>
      <c r="E28" s="146"/>
      <c r="F28" s="146"/>
      <c r="G28" s="146"/>
      <c r="H28" s="146"/>
    </row>
    <row r="30" spans="1:8" x14ac:dyDescent="0.2">
      <c r="A30" s="133" t="s">
        <v>132</v>
      </c>
    </row>
    <row r="31" spans="1:8" x14ac:dyDescent="0.2">
      <c r="A31" s="133" t="s">
        <v>133</v>
      </c>
    </row>
    <row r="32" spans="1:8" x14ac:dyDescent="0.2">
      <c r="A32" s="133" t="s">
        <v>134</v>
      </c>
    </row>
    <row r="33" spans="10:10" x14ac:dyDescent="0.2">
      <c r="J33" s="108" t="s">
        <v>103</v>
      </c>
    </row>
  </sheetData>
  <sheetProtection selectLockedCells="1"/>
  <mergeCells count="16">
    <mergeCell ref="A10:H10"/>
    <mergeCell ref="A11:H11"/>
    <mergeCell ref="A21:H21"/>
    <mergeCell ref="A1:H1"/>
    <mergeCell ref="A3:H3"/>
    <mergeCell ref="A5:H5"/>
    <mergeCell ref="A12:H12"/>
    <mergeCell ref="A13:H13"/>
    <mergeCell ref="A23:H23"/>
    <mergeCell ref="A24:H24"/>
    <mergeCell ref="A27:H27"/>
    <mergeCell ref="A28:H28"/>
    <mergeCell ref="A15:H15"/>
    <mergeCell ref="A16:H16"/>
    <mergeCell ref="A18:H18"/>
    <mergeCell ref="A20:H20"/>
  </mergeCells>
  <hyperlinks>
    <hyperlink ref="A28" r:id="rId1" xr:uid="{00000000-0004-0000-0000-000000000000}"/>
  </hyperlinks>
  <pageMargins left="0.7" right="0.7" top="0.78740157499999996" bottom="0.78740157499999996" header="0.3" footer="0.3"/>
  <pageSetup paperSize="9" orientation="landscape" horizontalDpi="4294967293" verticalDpi="4294967293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AA40"/>
  <sheetViews>
    <sheetView zoomScale="115" zoomScaleNormal="115" workbookViewId="0">
      <selection activeCell="D20" sqref="D20"/>
    </sheetView>
  </sheetViews>
  <sheetFormatPr baseColWidth="10" defaultColWidth="11.42578125" defaultRowHeight="12.75" x14ac:dyDescent="0.2"/>
  <cols>
    <col min="1" max="1" width="5.7109375" style="1" customWidth="1"/>
    <col min="2" max="2" width="2.7109375" style="1" customWidth="1"/>
    <col min="3" max="3" width="3.7109375" style="1" customWidth="1"/>
    <col min="4" max="4" width="14.28515625" style="1" customWidth="1"/>
    <col min="5" max="5" width="2.7109375" style="1" customWidth="1"/>
    <col min="6" max="6" width="3.7109375" style="1" customWidth="1"/>
    <col min="7" max="7" width="14.28515625" style="1" customWidth="1"/>
    <col min="8" max="13" width="3.7109375" style="1" customWidth="1"/>
    <col min="14" max="19" width="3.28515625" style="1" customWidth="1"/>
    <col min="20" max="20" width="4.5703125" style="1" hidden="1" customWidth="1"/>
    <col min="21" max="23" width="2.42578125" style="1" hidden="1" customWidth="1"/>
    <col min="24" max="24" width="6.42578125" style="1" hidden="1" customWidth="1"/>
    <col min="25" max="26" width="2.28515625" style="1" hidden="1" customWidth="1"/>
    <col min="27" max="27" width="2.42578125" style="1" hidden="1" customWidth="1"/>
    <col min="28" max="28" width="0" style="1" hidden="1" customWidth="1"/>
    <col min="29" max="16384" width="11.42578125" style="1"/>
  </cols>
  <sheetData>
    <row r="1" spans="1:19" s="2" customFormat="1" ht="20.25" x14ac:dyDescent="0.2">
      <c r="A1" s="24" t="s">
        <v>0</v>
      </c>
      <c r="B1" s="24"/>
      <c r="C1" s="24"/>
      <c r="D1" s="24"/>
      <c r="E1" s="24"/>
      <c r="F1" s="24"/>
      <c r="G1" s="24"/>
      <c r="H1" s="24" t="s">
        <v>1</v>
      </c>
      <c r="I1" s="24"/>
      <c r="J1" s="24"/>
      <c r="K1" s="24"/>
      <c r="L1" s="24"/>
      <c r="M1" s="24"/>
      <c r="N1" s="24"/>
      <c r="O1" s="24" t="str">
        <f>IF(Rahmendaten!D5="","",Rahmendaten!D5)</f>
        <v>Jungen III/S</v>
      </c>
      <c r="P1" s="24"/>
      <c r="Q1" s="24"/>
      <c r="R1" s="24"/>
      <c r="S1" s="24"/>
    </row>
    <row r="2" spans="1:19" s="2" customFormat="1" ht="20.25" x14ac:dyDescent="0.2">
      <c r="A2" s="24" t="s">
        <v>2</v>
      </c>
      <c r="B2" s="24"/>
      <c r="C2" s="24"/>
      <c r="D2" s="24"/>
      <c r="E2" s="24"/>
      <c r="F2" s="24"/>
      <c r="G2" s="24"/>
      <c r="H2" s="24" t="str">
        <f>IF(Rahmendaten!D3="","",Rahmendaten!D3)</f>
        <v>Nordbayernfinale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" customFormat="1" ht="20.25" x14ac:dyDescent="0.2">
      <c r="A3" s="24"/>
      <c r="B3" s="24"/>
      <c r="C3" s="24"/>
      <c r="D3" s="24"/>
      <c r="E3" s="24"/>
      <c r="F3" s="24"/>
      <c r="G3" s="24"/>
      <c r="H3" s="25" t="str">
        <f>CONCATENATE("am ",Rahmendaten!D8," in ",Rahmendaten!D7)</f>
        <v>am 22.02.2016 in Hösbach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2" customFormat="1" ht="20.25" x14ac:dyDescent="0.2">
      <c r="A4" s="24" t="s">
        <v>3</v>
      </c>
      <c r="B4" s="24"/>
      <c r="C4" s="24"/>
      <c r="D4" s="24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x14ac:dyDescent="0.2">
      <c r="A5" s="26"/>
      <c r="B5" s="26"/>
      <c r="C5" s="26"/>
      <c r="D5" s="26"/>
      <c r="E5" s="26"/>
      <c r="F5" s="26"/>
      <c r="G5" s="26"/>
      <c r="H5" s="2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3" customFormat="1" ht="18" x14ac:dyDescent="0.2">
      <c r="A6" s="28" t="str">
        <f>IF(Rahmendaten!D14="","SCHULE B",Rahmendaten!D14)</f>
        <v>SCHULE B</v>
      </c>
      <c r="B6" s="28"/>
      <c r="C6" s="28"/>
      <c r="D6" s="28"/>
      <c r="E6" s="28"/>
      <c r="F6" s="28"/>
      <c r="G6" s="28"/>
      <c r="H6" s="28" t="str">
        <f>IF(Rahmendaten!E14="","SCHULE C",Rahmendaten!E14)</f>
        <v>SCHULE C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s="4" customFormat="1" x14ac:dyDescent="0.2">
      <c r="A7" s="29" t="s">
        <v>5</v>
      </c>
      <c r="B7" s="9"/>
      <c r="C7" s="9"/>
      <c r="D7" s="9" t="s">
        <v>6</v>
      </c>
      <c r="E7" s="9"/>
      <c r="F7" s="9"/>
      <c r="G7" s="9"/>
      <c r="H7" s="29" t="s">
        <v>56</v>
      </c>
      <c r="I7" s="9"/>
      <c r="J7" s="9"/>
      <c r="K7" s="9" t="s">
        <v>6</v>
      </c>
      <c r="L7" s="9"/>
      <c r="M7" s="9"/>
      <c r="N7" s="9"/>
      <c r="O7" s="9"/>
      <c r="P7" s="9"/>
      <c r="Q7" s="9"/>
      <c r="R7" s="9"/>
      <c r="S7" s="9"/>
    </row>
    <row r="8" spans="1:19" ht="8.1" customHeight="1" thickBot="1" x14ac:dyDescent="0.25">
      <c r="A8" s="26"/>
      <c r="B8" s="30"/>
      <c r="C8" s="30"/>
      <c r="D8" s="30"/>
      <c r="E8" s="30"/>
      <c r="F8" s="26"/>
      <c r="G8" s="26"/>
      <c r="H8" s="31"/>
      <c r="I8" s="30"/>
      <c r="J8" s="30"/>
      <c r="K8" s="30"/>
      <c r="L8" s="30"/>
      <c r="M8" s="30"/>
      <c r="N8" s="30"/>
      <c r="O8" s="30"/>
      <c r="P8" s="26"/>
      <c r="Q8" s="26"/>
      <c r="R8" s="26"/>
      <c r="S8" s="26"/>
    </row>
    <row r="9" spans="1:19" s="6" customFormat="1" thickBot="1" x14ac:dyDescent="0.25">
      <c r="A9" s="19"/>
      <c r="B9" s="32" t="s">
        <v>20</v>
      </c>
      <c r="C9" s="33" t="s">
        <v>8</v>
      </c>
      <c r="D9" s="152" t="str">
        <f>IF(Rahmendaten!D16="","",Rahmendaten!D16)</f>
        <v/>
      </c>
      <c r="E9" s="153"/>
      <c r="F9" s="34"/>
      <c r="G9" s="34"/>
      <c r="H9" s="19"/>
      <c r="I9" s="32" t="s">
        <v>146</v>
      </c>
      <c r="J9" s="33" t="s">
        <v>8</v>
      </c>
      <c r="K9" s="152" t="str">
        <f>IF(Rahmendaten!E16="","",Rahmendaten!E16)</f>
        <v/>
      </c>
      <c r="L9" s="154"/>
      <c r="M9" s="154"/>
      <c r="N9" s="154"/>
      <c r="O9" s="153"/>
      <c r="P9" s="34"/>
      <c r="Q9" s="34"/>
      <c r="R9" s="34"/>
      <c r="S9" s="34"/>
    </row>
    <row r="10" spans="1:19" s="6" customFormat="1" thickBot="1" x14ac:dyDescent="0.25">
      <c r="A10" s="19"/>
      <c r="B10" s="32" t="s">
        <v>21</v>
      </c>
      <c r="C10" s="36" t="s">
        <v>10</v>
      </c>
      <c r="D10" s="152" t="str">
        <f>IF(Rahmendaten!D17="","",Rahmendaten!D17)</f>
        <v/>
      </c>
      <c r="E10" s="153"/>
      <c r="F10" s="34"/>
      <c r="G10" s="34"/>
      <c r="H10" s="19"/>
      <c r="I10" s="32" t="s">
        <v>147</v>
      </c>
      <c r="J10" s="36" t="s">
        <v>10</v>
      </c>
      <c r="K10" s="152" t="str">
        <f>IF(Rahmendaten!E17="","",Rahmendaten!E17)</f>
        <v/>
      </c>
      <c r="L10" s="154"/>
      <c r="M10" s="154"/>
      <c r="N10" s="154"/>
      <c r="O10" s="153"/>
      <c r="P10" s="34"/>
      <c r="Q10" s="34"/>
      <c r="R10" s="34"/>
      <c r="S10" s="34"/>
    </row>
    <row r="11" spans="1:19" s="6" customFormat="1" thickBot="1" x14ac:dyDescent="0.25">
      <c r="A11" s="19"/>
      <c r="B11" s="32" t="s">
        <v>22</v>
      </c>
      <c r="C11" s="36" t="s">
        <v>12</v>
      </c>
      <c r="D11" s="152" t="str">
        <f>IF(Rahmendaten!D18="","",Rahmendaten!D18)</f>
        <v/>
      </c>
      <c r="E11" s="153"/>
      <c r="F11" s="34"/>
      <c r="G11" s="34"/>
      <c r="H11" s="19"/>
      <c r="I11" s="32" t="s">
        <v>148</v>
      </c>
      <c r="J11" s="36" t="s">
        <v>12</v>
      </c>
      <c r="K11" s="152" t="str">
        <f>IF(Rahmendaten!E18="","",Rahmendaten!E18)</f>
        <v/>
      </c>
      <c r="L11" s="154"/>
      <c r="M11" s="154"/>
      <c r="N11" s="154"/>
      <c r="O11" s="153"/>
      <c r="P11" s="34"/>
      <c r="Q11" s="34"/>
      <c r="R11" s="34"/>
      <c r="S11" s="34"/>
    </row>
    <row r="12" spans="1:19" s="6" customFormat="1" thickBot="1" x14ac:dyDescent="0.25">
      <c r="A12" s="19"/>
      <c r="B12" s="32" t="s">
        <v>23</v>
      </c>
      <c r="C12" s="36" t="s">
        <v>14</v>
      </c>
      <c r="D12" s="152" t="str">
        <f>IF(Rahmendaten!D19="","",Rahmendaten!D19)</f>
        <v/>
      </c>
      <c r="E12" s="153"/>
      <c r="F12" s="34"/>
      <c r="G12" s="34"/>
      <c r="H12" s="19"/>
      <c r="I12" s="32" t="s">
        <v>149</v>
      </c>
      <c r="J12" s="36" t="s">
        <v>14</v>
      </c>
      <c r="K12" s="152" t="str">
        <f>IF(Rahmendaten!E19="","",Rahmendaten!E19)</f>
        <v/>
      </c>
      <c r="L12" s="154"/>
      <c r="M12" s="154"/>
      <c r="N12" s="154"/>
      <c r="O12" s="153"/>
      <c r="P12" s="34"/>
      <c r="Q12" s="34"/>
      <c r="R12" s="34"/>
      <c r="S12" s="34"/>
    </row>
    <row r="13" spans="1:19" s="6" customFormat="1" thickBot="1" x14ac:dyDescent="0.25">
      <c r="A13" s="19"/>
      <c r="B13" s="32" t="s">
        <v>24</v>
      </c>
      <c r="C13" s="36" t="s">
        <v>16</v>
      </c>
      <c r="D13" s="152" t="str">
        <f>IF(Rahmendaten!D20="","",Rahmendaten!D20)</f>
        <v/>
      </c>
      <c r="E13" s="153"/>
      <c r="F13" s="34"/>
      <c r="G13" s="34"/>
      <c r="H13" s="19"/>
      <c r="I13" s="32" t="s">
        <v>150</v>
      </c>
      <c r="J13" s="36" t="s">
        <v>16</v>
      </c>
      <c r="K13" s="152" t="str">
        <f>IF(Rahmendaten!E20="","",Rahmendaten!E20)</f>
        <v/>
      </c>
      <c r="L13" s="154"/>
      <c r="M13" s="154"/>
      <c r="N13" s="154"/>
      <c r="O13" s="153"/>
      <c r="P13" s="34"/>
      <c r="Q13" s="34"/>
      <c r="R13" s="34"/>
      <c r="S13" s="34"/>
    </row>
    <row r="14" spans="1:19" s="6" customFormat="1" thickBot="1" x14ac:dyDescent="0.25">
      <c r="A14" s="34"/>
      <c r="B14" s="19"/>
      <c r="C14" s="19" t="s">
        <v>17</v>
      </c>
      <c r="D14" s="152" t="str">
        <f>IF(Rahmendaten!D21="","",Rahmendaten!D21)</f>
        <v/>
      </c>
      <c r="E14" s="153"/>
      <c r="F14" s="34"/>
      <c r="G14" s="34"/>
      <c r="H14" s="34"/>
      <c r="I14" s="37"/>
      <c r="J14" s="32" t="s">
        <v>17</v>
      </c>
      <c r="K14" s="152" t="str">
        <f>IF(Rahmendaten!E21="","",Rahmendaten!E21)</f>
        <v/>
      </c>
      <c r="L14" s="154"/>
      <c r="M14" s="154"/>
      <c r="N14" s="154"/>
      <c r="O14" s="153"/>
      <c r="P14" s="34"/>
      <c r="Q14" s="34"/>
      <c r="R14" s="34"/>
      <c r="S14" s="34"/>
    </row>
    <row r="15" spans="1:19" s="6" customFormat="1" thickBot="1" x14ac:dyDescent="0.25">
      <c r="A15" s="34"/>
      <c r="B15" s="19"/>
      <c r="C15" s="32" t="s">
        <v>18</v>
      </c>
      <c r="D15" s="152" t="str">
        <f>IF(Rahmendaten!D22="","",Rahmendaten!D22)</f>
        <v/>
      </c>
      <c r="E15" s="153"/>
      <c r="F15" s="34"/>
      <c r="G15" s="34"/>
      <c r="H15" s="34"/>
      <c r="I15" s="19"/>
      <c r="J15" s="35" t="s">
        <v>18</v>
      </c>
      <c r="K15" s="152" t="str">
        <f>IF(Rahmendaten!E22="","",Rahmendaten!E22)</f>
        <v/>
      </c>
      <c r="L15" s="154"/>
      <c r="M15" s="154"/>
      <c r="N15" s="154"/>
      <c r="O15" s="153"/>
      <c r="P15" s="34"/>
      <c r="Q15" s="34"/>
      <c r="R15" s="34"/>
      <c r="S15" s="34"/>
    </row>
    <row r="16" spans="1:19" s="6" customFormat="1" thickBot="1" x14ac:dyDescent="0.25">
      <c r="A16" s="34"/>
      <c r="B16" s="19"/>
      <c r="C16" s="38" t="s">
        <v>19</v>
      </c>
      <c r="D16" s="152" t="str">
        <f>IF(Rahmendaten!D23="","",Rahmendaten!D23)</f>
        <v/>
      </c>
      <c r="E16" s="153"/>
      <c r="F16" s="34"/>
      <c r="G16" s="34"/>
      <c r="H16" s="34"/>
      <c r="I16" s="19"/>
      <c r="J16" s="35" t="s">
        <v>19</v>
      </c>
      <c r="K16" s="152" t="str">
        <f>IF(Rahmendaten!E23="","",Rahmendaten!E23)</f>
        <v/>
      </c>
      <c r="L16" s="154"/>
      <c r="M16" s="154"/>
      <c r="N16" s="154"/>
      <c r="O16" s="153"/>
      <c r="P16" s="34"/>
      <c r="Q16" s="34"/>
      <c r="R16" s="34"/>
      <c r="S16" s="34"/>
    </row>
    <row r="17" spans="1:27" s="2" customFormat="1" ht="20.25" x14ac:dyDescent="0.2">
      <c r="A17" s="24"/>
      <c r="B17" s="24"/>
      <c r="C17" s="39"/>
      <c r="D17" s="24"/>
      <c r="E17" s="24"/>
      <c r="F17" s="24"/>
      <c r="G17" s="24" t="s">
        <v>25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27" ht="13.5" thickBo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27" s="7" customFormat="1" ht="35.1" customHeight="1" thickTop="1" thickBot="1" x14ac:dyDescent="0.25">
      <c r="A19" s="40"/>
      <c r="B19" s="155" t="s">
        <v>42</v>
      </c>
      <c r="C19" s="156"/>
      <c r="D19" s="41" t="s">
        <v>27</v>
      </c>
      <c r="E19" s="155" t="s">
        <v>42</v>
      </c>
      <c r="F19" s="156"/>
      <c r="G19" s="41" t="s">
        <v>77</v>
      </c>
      <c r="H19" s="157" t="s">
        <v>28</v>
      </c>
      <c r="I19" s="158"/>
      <c r="J19" s="157" t="s">
        <v>29</v>
      </c>
      <c r="K19" s="159"/>
      <c r="L19" s="158" t="s">
        <v>30</v>
      </c>
      <c r="M19" s="159"/>
      <c r="N19" s="155" t="s">
        <v>78</v>
      </c>
      <c r="O19" s="156"/>
      <c r="P19" s="155" t="s">
        <v>79</v>
      </c>
      <c r="Q19" s="156"/>
      <c r="R19" s="155" t="s">
        <v>80</v>
      </c>
      <c r="S19" s="156"/>
    </row>
    <row r="20" spans="1:27" ht="30" customHeight="1" thickTop="1" x14ac:dyDescent="0.2">
      <c r="A20" s="160" t="s">
        <v>31</v>
      </c>
      <c r="B20" s="42">
        <v>1</v>
      </c>
      <c r="C20" s="43" t="s">
        <v>34</v>
      </c>
      <c r="D20" s="44"/>
      <c r="E20" s="42">
        <v>1</v>
      </c>
      <c r="F20" s="43" t="s">
        <v>34</v>
      </c>
      <c r="G20" s="45"/>
      <c r="H20" s="46"/>
      <c r="I20" s="47"/>
      <c r="J20" s="46"/>
      <c r="K20" s="48"/>
      <c r="L20" s="46"/>
      <c r="M20" s="48"/>
      <c r="N20" s="49">
        <f>IF(P20&gt;Q20,1,0)</f>
        <v>0</v>
      </c>
      <c r="O20" s="50">
        <f>IF(Q20&gt;P20,1,0)</f>
        <v>0</v>
      </c>
      <c r="P20" s="49">
        <f>SUM(U20:W20)</f>
        <v>0</v>
      </c>
      <c r="Q20" s="51">
        <f>SUM(Y20:AA20)</f>
        <v>0</v>
      </c>
      <c r="R20" s="49">
        <f t="shared" ref="R20:S24" si="0">H20+J20+L20</f>
        <v>0</v>
      </c>
      <c r="S20" s="50">
        <f t="shared" si="0"/>
        <v>0</v>
      </c>
      <c r="U20" s="1">
        <f>IF(H20&gt;I20,1,0)</f>
        <v>0</v>
      </c>
      <c r="V20" s="1">
        <f>IF(J20&gt;K20,1,0)</f>
        <v>0</v>
      </c>
      <c r="W20" s="1">
        <f>IF(L20&gt;M20,1,0)</f>
        <v>0</v>
      </c>
      <c r="Y20" s="1">
        <f>IF(I20&gt;H20,1,0)</f>
        <v>0</v>
      </c>
      <c r="Z20" s="1">
        <f>IF(K20&gt;J20,1,0)</f>
        <v>0</v>
      </c>
      <c r="AA20" s="1">
        <f>IF(M20&gt;L20,1,0)</f>
        <v>0</v>
      </c>
    </row>
    <row r="21" spans="1:27" ht="30" customHeight="1" x14ac:dyDescent="0.2">
      <c r="A21" s="160"/>
      <c r="B21" s="52">
        <v>2</v>
      </c>
      <c r="C21" s="53" t="s">
        <v>35</v>
      </c>
      <c r="D21" s="45"/>
      <c r="E21" s="52">
        <v>2</v>
      </c>
      <c r="F21" s="53" t="s">
        <v>35</v>
      </c>
      <c r="G21" s="45"/>
      <c r="H21" s="54"/>
      <c r="I21" s="55"/>
      <c r="J21" s="54"/>
      <c r="K21" s="56"/>
      <c r="L21" s="54"/>
      <c r="M21" s="56"/>
      <c r="N21" s="57">
        <f>IF(P21&gt;Q21,1,0)</f>
        <v>0</v>
      </c>
      <c r="O21" s="58">
        <f>IF(Q21&gt;P21,1,0)</f>
        <v>0</v>
      </c>
      <c r="P21" s="57">
        <f>SUM(U21:W21)</f>
        <v>0</v>
      </c>
      <c r="Q21" s="59">
        <f>SUM(Y21:AA21)</f>
        <v>0</v>
      </c>
      <c r="R21" s="57">
        <f t="shared" si="0"/>
        <v>0</v>
      </c>
      <c r="S21" s="58">
        <f t="shared" si="0"/>
        <v>0</v>
      </c>
      <c r="U21" s="1">
        <f t="shared" ref="U21:U28" si="1">IF(H21&gt;I21,1,0)</f>
        <v>0</v>
      </c>
      <c r="V21" s="1">
        <f t="shared" ref="V21:V28" si="2">IF(J21&gt;K21,1,0)</f>
        <v>0</v>
      </c>
      <c r="W21" s="1">
        <f t="shared" ref="W21:W28" si="3">IF(L21&gt;M21,1,0)</f>
        <v>0</v>
      </c>
      <c r="Y21" s="1">
        <f t="shared" ref="Y21:Y28" si="4">IF(I21&gt;H21,1,0)</f>
        <v>0</v>
      </c>
      <c r="Z21" s="1">
        <f t="shared" ref="Z21:Z28" si="5">IF(K21&gt;J21,1,0)</f>
        <v>0</v>
      </c>
      <c r="AA21" s="1">
        <f t="shared" ref="AA21:AA28" si="6">IF(M21&gt;L21,1,0)</f>
        <v>0</v>
      </c>
    </row>
    <row r="22" spans="1:27" ht="30" customHeight="1" x14ac:dyDescent="0.2">
      <c r="A22" s="160"/>
      <c r="B22" s="52">
        <v>3</v>
      </c>
      <c r="C22" s="53" t="s">
        <v>36</v>
      </c>
      <c r="D22" s="45"/>
      <c r="E22" s="52">
        <v>3</v>
      </c>
      <c r="F22" s="53" t="s">
        <v>36</v>
      </c>
      <c r="G22" s="45"/>
      <c r="H22" s="54"/>
      <c r="I22" s="55"/>
      <c r="J22" s="54"/>
      <c r="K22" s="56"/>
      <c r="L22" s="54"/>
      <c r="M22" s="56"/>
      <c r="N22" s="57">
        <f>IF(P22&gt;Q22,1,0)</f>
        <v>0</v>
      </c>
      <c r="O22" s="58">
        <f>IF(Q22&gt;P22,1,0)</f>
        <v>0</v>
      </c>
      <c r="P22" s="57">
        <f>SUM(U22:W22)</f>
        <v>0</v>
      </c>
      <c r="Q22" s="59">
        <f>SUM(Y22:AA22)</f>
        <v>0</v>
      </c>
      <c r="R22" s="57">
        <f t="shared" si="0"/>
        <v>0</v>
      </c>
      <c r="S22" s="58">
        <f t="shared" si="0"/>
        <v>0</v>
      </c>
      <c r="U22" s="1">
        <f t="shared" si="1"/>
        <v>0</v>
      </c>
      <c r="V22" s="1">
        <f t="shared" si="2"/>
        <v>0</v>
      </c>
      <c r="W22" s="1">
        <f t="shared" si="3"/>
        <v>0</v>
      </c>
      <c r="Y22" s="1">
        <f t="shared" si="4"/>
        <v>0</v>
      </c>
      <c r="Z22" s="1">
        <f t="shared" si="5"/>
        <v>0</v>
      </c>
      <c r="AA22" s="1">
        <f t="shared" si="6"/>
        <v>0</v>
      </c>
    </row>
    <row r="23" spans="1:27" ht="30" customHeight="1" thickBot="1" x14ac:dyDescent="0.25">
      <c r="A23" s="161"/>
      <c r="B23" s="60">
        <v>4</v>
      </c>
      <c r="C23" s="61" t="s">
        <v>37</v>
      </c>
      <c r="D23" s="62"/>
      <c r="E23" s="60">
        <v>4</v>
      </c>
      <c r="F23" s="61" t="s">
        <v>37</v>
      </c>
      <c r="G23" s="62"/>
      <c r="H23" s="138"/>
      <c r="I23" s="63"/>
      <c r="J23" s="138"/>
      <c r="K23" s="64"/>
      <c r="L23" s="138"/>
      <c r="M23" s="64"/>
      <c r="N23" s="65">
        <f>IF(P23&gt;Q23,1,0)</f>
        <v>0</v>
      </c>
      <c r="O23" s="66">
        <f>IF(Q23&gt;P23,1,0)</f>
        <v>0</v>
      </c>
      <c r="P23" s="65">
        <f>SUM(U23:W23)</f>
        <v>0</v>
      </c>
      <c r="Q23" s="67">
        <f>SUM(Y23:AA23)</f>
        <v>0</v>
      </c>
      <c r="R23" s="65">
        <f t="shared" si="0"/>
        <v>0</v>
      </c>
      <c r="S23" s="66">
        <f t="shared" si="0"/>
        <v>0</v>
      </c>
      <c r="U23" s="1">
        <f t="shared" si="1"/>
        <v>0</v>
      </c>
      <c r="V23" s="1">
        <f t="shared" si="2"/>
        <v>0</v>
      </c>
      <c r="W23" s="1">
        <f t="shared" si="3"/>
        <v>0</v>
      </c>
      <c r="Y23" s="1">
        <f t="shared" si="4"/>
        <v>0</v>
      </c>
      <c r="Z23" s="1">
        <f t="shared" si="5"/>
        <v>0</v>
      </c>
      <c r="AA23" s="1">
        <f t="shared" si="6"/>
        <v>0</v>
      </c>
    </row>
    <row r="24" spans="1:27" ht="30" customHeight="1" thickTop="1" x14ac:dyDescent="0.2">
      <c r="A24" s="162" t="s">
        <v>32</v>
      </c>
      <c r="B24" s="164">
        <v>1</v>
      </c>
      <c r="C24" s="166" t="s">
        <v>38</v>
      </c>
      <c r="D24" s="44"/>
      <c r="E24" s="164">
        <v>1</v>
      </c>
      <c r="F24" s="166" t="s">
        <v>38</v>
      </c>
      <c r="G24" s="45"/>
      <c r="H24" s="168"/>
      <c r="I24" s="170"/>
      <c r="J24" s="168"/>
      <c r="K24" s="170"/>
      <c r="L24" s="168"/>
      <c r="M24" s="170"/>
      <c r="N24" s="172">
        <f>IF(P24&gt;Q24,1,0)</f>
        <v>0</v>
      </c>
      <c r="O24" s="174">
        <f>IF(Q24&gt;P24,1,0)</f>
        <v>0</v>
      </c>
      <c r="P24" s="172">
        <f>SUM(U24:W24)</f>
        <v>0</v>
      </c>
      <c r="Q24" s="174">
        <f>SUM(Y24:AA24)</f>
        <v>0</v>
      </c>
      <c r="R24" s="172">
        <f t="shared" si="0"/>
        <v>0</v>
      </c>
      <c r="S24" s="174">
        <f t="shared" si="0"/>
        <v>0</v>
      </c>
      <c r="U24" s="1">
        <f t="shared" si="1"/>
        <v>0</v>
      </c>
      <c r="V24" s="1">
        <f t="shared" si="2"/>
        <v>0</v>
      </c>
      <c r="W24" s="1">
        <f t="shared" si="3"/>
        <v>0</v>
      </c>
      <c r="Y24" s="1">
        <f t="shared" si="4"/>
        <v>0</v>
      </c>
      <c r="Z24" s="1">
        <f t="shared" si="5"/>
        <v>0</v>
      </c>
      <c r="AA24" s="1">
        <f t="shared" si="6"/>
        <v>0</v>
      </c>
    </row>
    <row r="25" spans="1:27" ht="30" customHeight="1" x14ac:dyDescent="0.2">
      <c r="A25" s="162"/>
      <c r="B25" s="165"/>
      <c r="C25" s="167"/>
      <c r="D25" s="45"/>
      <c r="E25" s="165"/>
      <c r="F25" s="167"/>
      <c r="G25" s="45"/>
      <c r="H25" s="169"/>
      <c r="I25" s="171"/>
      <c r="J25" s="169"/>
      <c r="K25" s="171"/>
      <c r="L25" s="169"/>
      <c r="M25" s="171"/>
      <c r="N25" s="173"/>
      <c r="O25" s="175"/>
      <c r="P25" s="173"/>
      <c r="Q25" s="175"/>
      <c r="R25" s="173"/>
      <c r="S25" s="175"/>
    </row>
    <row r="26" spans="1:27" ht="30" customHeight="1" x14ac:dyDescent="0.2">
      <c r="A26" s="162"/>
      <c r="B26" s="176">
        <v>2</v>
      </c>
      <c r="C26" s="177" t="s">
        <v>39</v>
      </c>
      <c r="D26" s="45"/>
      <c r="E26" s="176">
        <v>2</v>
      </c>
      <c r="F26" s="177" t="s">
        <v>39</v>
      </c>
      <c r="G26" s="45"/>
      <c r="H26" s="178"/>
      <c r="I26" s="179"/>
      <c r="J26" s="178"/>
      <c r="K26" s="179"/>
      <c r="L26" s="178"/>
      <c r="M26" s="179"/>
      <c r="N26" s="173">
        <f>IF(P26&gt;Q26,1,0)</f>
        <v>0</v>
      </c>
      <c r="O26" s="175">
        <f>IF(Q26&gt;P26,1,0)</f>
        <v>0</v>
      </c>
      <c r="P26" s="173">
        <f>SUM(U26:W26)</f>
        <v>0</v>
      </c>
      <c r="Q26" s="175">
        <f>SUM(Y26:AA26)</f>
        <v>0</v>
      </c>
      <c r="R26" s="173">
        <f>H26+J26+L26</f>
        <v>0</v>
      </c>
      <c r="S26" s="175">
        <f>I26+K26+M26</f>
        <v>0</v>
      </c>
      <c r="U26" s="1">
        <f t="shared" si="1"/>
        <v>0</v>
      </c>
      <c r="V26" s="1">
        <f t="shared" si="2"/>
        <v>0</v>
      </c>
      <c r="W26" s="1">
        <f t="shared" si="3"/>
        <v>0</v>
      </c>
      <c r="Y26" s="1">
        <f t="shared" si="4"/>
        <v>0</v>
      </c>
      <c r="Z26" s="1">
        <f t="shared" si="5"/>
        <v>0</v>
      </c>
      <c r="AA26" s="1">
        <f t="shared" si="6"/>
        <v>0</v>
      </c>
    </row>
    <row r="27" spans="1:27" ht="30" customHeight="1" x14ac:dyDescent="0.2">
      <c r="A27" s="162"/>
      <c r="B27" s="165"/>
      <c r="C27" s="167"/>
      <c r="D27" s="68"/>
      <c r="E27" s="165"/>
      <c r="F27" s="167"/>
      <c r="G27" s="68"/>
      <c r="H27" s="169"/>
      <c r="I27" s="171"/>
      <c r="J27" s="169"/>
      <c r="K27" s="171"/>
      <c r="L27" s="169"/>
      <c r="M27" s="171"/>
      <c r="N27" s="173"/>
      <c r="O27" s="175"/>
      <c r="P27" s="173"/>
      <c r="Q27" s="175"/>
      <c r="R27" s="173"/>
      <c r="S27" s="175"/>
    </row>
    <row r="28" spans="1:27" ht="30" customHeight="1" x14ac:dyDescent="0.2">
      <c r="A28" s="162"/>
      <c r="B28" s="180" t="s">
        <v>33</v>
      </c>
      <c r="C28" s="181"/>
      <c r="D28" s="45"/>
      <c r="E28" s="180" t="s">
        <v>33</v>
      </c>
      <c r="F28" s="181"/>
      <c r="G28" s="45"/>
      <c r="H28" s="178"/>
      <c r="I28" s="179"/>
      <c r="J28" s="178"/>
      <c r="K28" s="179"/>
      <c r="L28" s="178"/>
      <c r="M28" s="179"/>
      <c r="N28" s="173">
        <f>IF(P28&gt;Q28,1,0)</f>
        <v>0</v>
      </c>
      <c r="O28" s="175">
        <f>IF(Q28&gt;P28,1,0)</f>
        <v>0</v>
      </c>
      <c r="P28" s="173">
        <f>SUM(U28:W28)</f>
        <v>0</v>
      </c>
      <c r="Q28" s="175">
        <f>SUM(Y28:AA28)</f>
        <v>0</v>
      </c>
      <c r="R28" s="173">
        <f>H28+J28+L28</f>
        <v>0</v>
      </c>
      <c r="S28" s="175">
        <f>I28+K28+M28</f>
        <v>0</v>
      </c>
      <c r="U28" s="1">
        <f t="shared" si="1"/>
        <v>0</v>
      </c>
      <c r="V28" s="1">
        <f t="shared" si="2"/>
        <v>0</v>
      </c>
      <c r="W28" s="1">
        <f t="shared" si="3"/>
        <v>0</v>
      </c>
      <c r="Y28" s="1">
        <f t="shared" si="4"/>
        <v>0</v>
      </c>
      <c r="Z28" s="1">
        <f t="shared" si="5"/>
        <v>0</v>
      </c>
      <c r="AA28" s="1">
        <f t="shared" si="6"/>
        <v>0</v>
      </c>
    </row>
    <row r="29" spans="1:27" ht="30" customHeight="1" thickBot="1" x14ac:dyDescent="0.25">
      <c r="A29" s="163"/>
      <c r="B29" s="182"/>
      <c r="C29" s="183"/>
      <c r="D29" s="62"/>
      <c r="E29" s="182"/>
      <c r="F29" s="183"/>
      <c r="G29" s="62"/>
      <c r="H29" s="184"/>
      <c r="I29" s="185"/>
      <c r="J29" s="184"/>
      <c r="K29" s="185"/>
      <c r="L29" s="184"/>
      <c r="M29" s="185"/>
      <c r="N29" s="187"/>
      <c r="O29" s="188"/>
      <c r="P29" s="187"/>
      <c r="Q29" s="188"/>
      <c r="R29" s="187"/>
      <c r="S29" s="188"/>
    </row>
    <row r="30" spans="1:27" ht="30" customHeight="1" thickTop="1" thickBo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4" t="s">
        <v>40</v>
      </c>
      <c r="K30" s="26"/>
      <c r="L30" s="26"/>
      <c r="M30" s="26"/>
      <c r="N30" s="69">
        <f t="shared" ref="N30:S30" si="7">SUM(N20:N28)</f>
        <v>0</v>
      </c>
      <c r="O30" s="70">
        <f t="shared" si="7"/>
        <v>0</v>
      </c>
      <c r="P30" s="69">
        <f t="shared" si="7"/>
        <v>0</v>
      </c>
      <c r="Q30" s="70">
        <f t="shared" si="7"/>
        <v>0</v>
      </c>
      <c r="R30" s="71">
        <f t="shared" si="7"/>
        <v>0</v>
      </c>
      <c r="S30" s="72">
        <f t="shared" si="7"/>
        <v>0</v>
      </c>
    </row>
    <row r="31" spans="1:27" ht="13.5" thickTop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27" s="8" customFormat="1" ht="20.100000000000001" customHeight="1" thickBot="1" x14ac:dyDescent="0.25">
      <c r="A32" s="73" t="s">
        <v>43</v>
      </c>
      <c r="B32" s="73"/>
      <c r="C32" s="189" t="str">
        <f>IF(AND(N30=0,O30=0),"",IF(N30=O30,IF(P30=Q30,IF(R30=S30,"  ???",IF(R30&gt;S30,A6,H6)),IF(P30&gt;Q30,A6,H6)),IF(N30&gt;O30,A6,H6)))</f>
        <v/>
      </c>
      <c r="D32" s="189"/>
      <c r="E32" s="189"/>
      <c r="F32" s="189"/>
      <c r="G32" s="189"/>
      <c r="H32" s="73" t="s">
        <v>44</v>
      </c>
      <c r="I32" s="73"/>
      <c r="J32" s="74" t="str">
        <f>IF(AND(N30=0,O30=0),"",IF(N30=O30,IF(P30=Q30,IF(R30&gt;S30,N30,O30),IF(P30&gt;Q30,N30,O30)),IF(N30&gt;O30,N30,O30)))</f>
        <v/>
      </c>
      <c r="K32" s="75" t="s">
        <v>45</v>
      </c>
      <c r="L32" s="74" t="str">
        <f>IF(AND(N30=0,O30=0),"",IF(AND(N30=3,O30=3),IF(P30=Q30,IF(R30&gt;S30,N30,O30),IF(P30&gt;Q30,N30,O30)),IF(N30&lt;O30,N30,O30)))</f>
        <v/>
      </c>
      <c r="M32" s="73"/>
      <c r="N32" s="73" t="s">
        <v>46</v>
      </c>
      <c r="O32" s="73"/>
      <c r="P32" s="73"/>
      <c r="Q32" s="73"/>
      <c r="R32" s="73"/>
      <c r="S32" s="73"/>
    </row>
    <row r="33" spans="1:20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20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20" ht="13.5" thickBot="1" x14ac:dyDescent="0.25">
      <c r="A35" s="30"/>
      <c r="B35" s="30"/>
      <c r="C35" s="30"/>
      <c r="D35" s="30"/>
      <c r="E35" s="30"/>
      <c r="F35" s="30"/>
      <c r="G35" s="26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26"/>
      <c r="S35" s="26"/>
    </row>
    <row r="36" spans="1:20" x14ac:dyDescent="0.2">
      <c r="A36" s="186" t="str">
        <f>CONCATENATE("Unterschrift ",IF(Rahmendaten!D14="","Schule B",Rahmendaten!D14))</f>
        <v>Unterschrift Schule B</v>
      </c>
      <c r="B36" s="186"/>
      <c r="C36" s="186"/>
      <c r="D36" s="186"/>
      <c r="E36" s="186"/>
      <c r="F36" s="186"/>
      <c r="G36" s="26"/>
      <c r="H36" s="186" t="str">
        <f>CONCATENATE("Unterschrift ",IF(Rahmendaten!E14="","Schule C",Rahmendaten!E14))</f>
        <v>Unterschrift Schule C</v>
      </c>
      <c r="I36" s="186"/>
      <c r="J36" s="186"/>
      <c r="K36" s="186"/>
      <c r="L36" s="186"/>
      <c r="M36" s="186"/>
      <c r="N36" s="186"/>
      <c r="O36" s="186"/>
      <c r="P36" s="186"/>
      <c r="Q36" s="186"/>
      <c r="R36" s="26"/>
      <c r="S36" s="26"/>
    </row>
    <row r="37" spans="1:20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20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20" ht="16.5" thickBot="1" x14ac:dyDescent="0.25">
      <c r="A39" s="73" t="s">
        <v>41</v>
      </c>
      <c r="B39" s="26"/>
      <c r="C39" s="26"/>
      <c r="D39" s="26"/>
      <c r="E39" s="26"/>
      <c r="F39" s="26"/>
      <c r="G39" s="26"/>
      <c r="H39" s="26"/>
      <c r="I39" s="26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5"/>
    </row>
    <row r="40" spans="1:20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 t="s">
        <v>47</v>
      </c>
      <c r="K40" s="26"/>
      <c r="L40" s="26"/>
      <c r="M40" s="26"/>
      <c r="N40" s="26"/>
      <c r="O40" s="26"/>
      <c r="P40" s="26"/>
      <c r="Q40" s="26"/>
      <c r="R40" s="26"/>
      <c r="S40" s="26"/>
    </row>
  </sheetData>
  <sheetProtection password="C7E4" sheet="1" objects="1" scenarios="1" selectLockedCells="1"/>
  <mergeCells count="75">
    <mergeCell ref="A36:F36"/>
    <mergeCell ref="H36:Q36"/>
    <mergeCell ref="R28:R29"/>
    <mergeCell ref="S28:S29"/>
    <mergeCell ref="C32:G32"/>
    <mergeCell ref="L28:L29"/>
    <mergeCell ref="M28:M29"/>
    <mergeCell ref="N28:N29"/>
    <mergeCell ref="O28:O29"/>
    <mergeCell ref="P28:P29"/>
    <mergeCell ref="Q28:Q29"/>
    <mergeCell ref="P26:P27"/>
    <mergeCell ref="Q26:Q27"/>
    <mergeCell ref="R26:R27"/>
    <mergeCell ref="S26:S27"/>
    <mergeCell ref="B28:C29"/>
    <mergeCell ref="E28:F29"/>
    <mergeCell ref="H28:H29"/>
    <mergeCell ref="I28:I29"/>
    <mergeCell ref="J28:J29"/>
    <mergeCell ref="K28:K29"/>
    <mergeCell ref="J26:J27"/>
    <mergeCell ref="K26:K27"/>
    <mergeCell ref="L26:L27"/>
    <mergeCell ref="M26:M27"/>
    <mergeCell ref="N26:N27"/>
    <mergeCell ref="O26:O27"/>
    <mergeCell ref="K24:K25"/>
    <mergeCell ref="L24:L25"/>
    <mergeCell ref="M24:M25"/>
    <mergeCell ref="N24:N25"/>
    <mergeCell ref="O24:O25"/>
    <mergeCell ref="E26:E27"/>
    <mergeCell ref="F26:F27"/>
    <mergeCell ref="H26:H27"/>
    <mergeCell ref="I26:I27"/>
    <mergeCell ref="J24:J25"/>
    <mergeCell ref="P19:Q19"/>
    <mergeCell ref="R19:S19"/>
    <mergeCell ref="A20:A23"/>
    <mergeCell ref="A24:A29"/>
    <mergeCell ref="B24:B25"/>
    <mergeCell ref="C24:C25"/>
    <mergeCell ref="E24:E25"/>
    <mergeCell ref="F24:F25"/>
    <mergeCell ref="H24:H25"/>
    <mergeCell ref="I24:I25"/>
    <mergeCell ref="P24:P25"/>
    <mergeCell ref="Q24:Q25"/>
    <mergeCell ref="R24:R25"/>
    <mergeCell ref="S24:S25"/>
    <mergeCell ref="B26:B27"/>
    <mergeCell ref="C26:C27"/>
    <mergeCell ref="D15:E15"/>
    <mergeCell ref="K15:O15"/>
    <mergeCell ref="D16:E16"/>
    <mergeCell ref="K16:O16"/>
    <mergeCell ref="B19:C19"/>
    <mergeCell ref="E19:F19"/>
    <mergeCell ref="H19:I19"/>
    <mergeCell ref="J19:K19"/>
    <mergeCell ref="L19:M19"/>
    <mergeCell ref="N19:O19"/>
    <mergeCell ref="D12:E12"/>
    <mergeCell ref="K12:O12"/>
    <mergeCell ref="D13:E13"/>
    <mergeCell ref="K13:O13"/>
    <mergeCell ref="D14:E14"/>
    <mergeCell ref="K14:O14"/>
    <mergeCell ref="D9:E9"/>
    <mergeCell ref="K9:O9"/>
    <mergeCell ref="D10:E10"/>
    <mergeCell ref="K10:O10"/>
    <mergeCell ref="D11:E11"/>
    <mergeCell ref="K11:O11"/>
  </mergeCells>
  <dataValidations count="3">
    <dataValidation type="list" allowBlank="1" showInputMessage="1" showErrorMessage="1" sqref="D20:D29" xr:uid="{00000000-0002-0000-0900-000000000000}">
      <formula1>MannschaftB</formula1>
    </dataValidation>
    <dataValidation type="list" allowBlank="1" showInputMessage="1" showErrorMessage="1" sqref="G20:G29" xr:uid="{00000000-0002-0000-0900-000001000000}">
      <formula1>MannschaftC</formula1>
    </dataValidation>
    <dataValidation type="whole" operator="lessThanOrEqual" allowBlank="1" showInputMessage="1" showErrorMessage="1" errorTitle="Achtung !!" error="Maximal 30 Punkte pro Satz !!" sqref="H20:M29" xr:uid="{00000000-0002-0000-0900-000002000000}">
      <formula1>30</formula1>
    </dataValidation>
  </dataValidations>
  <pageMargins left="0.78740157480314965" right="0.78740157480314965" top="0.98425196850393704" bottom="0.59055118110236227" header="0.51181102362204722" footer="0.51181102362204722"/>
  <pageSetup paperSize="9" scale="97"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I118"/>
  <sheetViews>
    <sheetView zoomScaleNormal="100" workbookViewId="0">
      <selection activeCell="A132" sqref="A132"/>
    </sheetView>
  </sheetViews>
  <sheetFormatPr baseColWidth="10" defaultRowHeight="15" x14ac:dyDescent="0.2"/>
  <cols>
    <col min="1" max="1" width="10.7109375" style="112" customWidth="1"/>
    <col min="2" max="2" width="22.85546875" style="112" customWidth="1"/>
    <col min="3" max="3" width="11.42578125" style="130" customWidth="1"/>
    <col min="4" max="4" width="22.85546875" style="112" customWidth="1"/>
    <col min="5" max="5" width="15.7109375" style="112" customWidth="1"/>
    <col min="6" max="6" width="10.7109375" style="112" customWidth="1"/>
    <col min="7" max="7" width="22.85546875" style="112" customWidth="1"/>
    <col min="8" max="8" width="11.42578125" style="130" customWidth="1"/>
    <col min="9" max="9" width="22.85546875" style="112" customWidth="1"/>
    <col min="10" max="16384" width="11.42578125" style="112"/>
  </cols>
  <sheetData>
    <row r="1" spans="1:9" s="98" customFormat="1" ht="20.25" x14ac:dyDescent="0.2">
      <c r="A1" s="111" t="str">
        <f>CONCATENATE('Schule A - Schule D'!$A$6,"   :   ",'Schule A - Schule D'!$H$6)</f>
        <v>SCHULE A   :   SCHULE D</v>
      </c>
      <c r="C1" s="110"/>
      <c r="F1" s="111"/>
      <c r="H1" s="110"/>
    </row>
    <row r="2" spans="1:9" ht="15.75" thickBot="1" x14ac:dyDescent="0.25"/>
    <row r="3" spans="1:9" ht="30" customHeight="1" thickBot="1" x14ac:dyDescent="0.25">
      <c r="A3" s="114" t="s">
        <v>107</v>
      </c>
      <c r="B3" s="190" t="s">
        <v>117</v>
      </c>
      <c r="C3" s="191"/>
      <c r="D3" s="142" t="s">
        <v>1</v>
      </c>
      <c r="F3" s="114" t="s">
        <v>107</v>
      </c>
      <c r="G3" s="190" t="s">
        <v>118</v>
      </c>
      <c r="H3" s="191"/>
      <c r="I3" s="142" t="s">
        <v>1</v>
      </c>
    </row>
    <row r="4" spans="1:9" ht="33.75" customHeight="1" thickBot="1" x14ac:dyDescent="0.25">
      <c r="A4" s="115" t="s">
        <v>108</v>
      </c>
      <c r="B4" s="192"/>
      <c r="C4" s="193"/>
      <c r="D4" s="142" t="str">
        <f>Rahmendaten!$D$5</f>
        <v>Jungen III/S</v>
      </c>
      <c r="F4" s="115" t="s">
        <v>108</v>
      </c>
      <c r="G4" s="192"/>
      <c r="H4" s="193"/>
      <c r="I4" s="142" t="str">
        <f>Rahmendaten!$D$5</f>
        <v>Jungen III/S</v>
      </c>
    </row>
    <row r="5" spans="1:9" s="116" customFormat="1" ht="11.25" x14ac:dyDescent="0.2">
      <c r="C5" s="117"/>
      <c r="H5" s="117"/>
    </row>
    <row r="6" spans="1:9" x14ac:dyDescent="0.2">
      <c r="A6" s="112" t="s">
        <v>109</v>
      </c>
      <c r="F6" s="112" t="s">
        <v>109</v>
      </c>
    </row>
    <row r="7" spans="1:9" s="118" customFormat="1" ht="9" thickBot="1" x14ac:dyDescent="0.25">
      <c r="C7" s="119"/>
      <c r="H7" s="119"/>
    </row>
    <row r="8" spans="1:9" ht="26.25" customHeight="1" x14ac:dyDescent="0.2">
      <c r="A8" s="120" t="s">
        <v>110</v>
      </c>
      <c r="B8" s="121" t="str">
        <f>'Schule A - Schule D'!$A$6</f>
        <v>SCHULE A</v>
      </c>
      <c r="C8" s="122" t="s">
        <v>111</v>
      </c>
      <c r="D8" s="121" t="str">
        <f>'Schule A - Schule D'!$H$6</f>
        <v>SCHULE D</v>
      </c>
      <c r="F8" s="120" t="s">
        <v>110</v>
      </c>
      <c r="G8" s="121" t="str">
        <f>'Schule A - Schule D'!$A$6</f>
        <v>SCHULE A</v>
      </c>
      <c r="H8" s="122" t="s">
        <v>111</v>
      </c>
      <c r="I8" s="121" t="str">
        <f>'Schule A - Schule D'!$H$6</f>
        <v>SCHULE D</v>
      </c>
    </row>
    <row r="9" spans="1:9" ht="26.25" customHeight="1" thickBot="1" x14ac:dyDescent="0.25">
      <c r="A9" s="123" t="s">
        <v>112</v>
      </c>
      <c r="B9" s="124" t="str">
        <f>IF('Schule A - Schule D'!$D$20="","Spieler 1.E / 1.JE",'Schule A - Schule D'!$D$20)</f>
        <v>Spieler 1.E / 1.JE</v>
      </c>
      <c r="C9" s="125" t="s">
        <v>111</v>
      </c>
      <c r="D9" s="124" t="str">
        <f>IF('Schule A - Schule D'!$G$20="","Spieler 1.E / 1.JE",'Schule A - Schule D'!$G$20)</f>
        <v>Spieler 1.E / 1.JE</v>
      </c>
      <c r="F9" s="123" t="s">
        <v>112</v>
      </c>
      <c r="G9" s="124" t="str">
        <f>IF('Schule A - Schule D'!$D$21="","Spieler 2.E / 1.ME",'Schule A - Schule D'!$D$21)</f>
        <v>Spieler 2.E / 1.ME</v>
      </c>
      <c r="H9" s="125" t="s">
        <v>111</v>
      </c>
      <c r="I9" s="124" t="str">
        <f>IF('Schule A - Schule D'!$G$21="","Spieler 2.E / 1.ME",'Schule A - Schule D'!$G$21)</f>
        <v>Spieler 2.E / 1.ME</v>
      </c>
    </row>
    <row r="10" spans="1:9" ht="26.25" customHeight="1" x14ac:dyDescent="0.2">
      <c r="A10" s="126" t="s">
        <v>113</v>
      </c>
      <c r="B10" s="127" t="s">
        <v>114</v>
      </c>
      <c r="C10" s="128" t="s">
        <v>45</v>
      </c>
      <c r="D10" s="127" t="s">
        <v>114</v>
      </c>
      <c r="F10" s="126" t="s">
        <v>113</v>
      </c>
      <c r="G10" s="127" t="s">
        <v>114</v>
      </c>
      <c r="H10" s="128" t="s">
        <v>45</v>
      </c>
      <c r="I10" s="127" t="s">
        <v>114</v>
      </c>
    </row>
    <row r="11" spans="1:9" ht="26.25" customHeight="1" x14ac:dyDescent="0.2">
      <c r="A11" s="126" t="s">
        <v>115</v>
      </c>
      <c r="B11" s="127" t="s">
        <v>114</v>
      </c>
      <c r="C11" s="128" t="s">
        <v>45</v>
      </c>
      <c r="D11" s="127" t="s">
        <v>114</v>
      </c>
      <c r="F11" s="126" t="s">
        <v>115</v>
      </c>
      <c r="G11" s="127" t="s">
        <v>114</v>
      </c>
      <c r="H11" s="128" t="s">
        <v>45</v>
      </c>
      <c r="I11" s="127" t="s">
        <v>114</v>
      </c>
    </row>
    <row r="12" spans="1:9" ht="26.25" customHeight="1" thickBot="1" x14ac:dyDescent="0.25">
      <c r="A12" s="123" t="s">
        <v>116</v>
      </c>
      <c r="B12" s="129" t="s">
        <v>114</v>
      </c>
      <c r="C12" s="125" t="s">
        <v>45</v>
      </c>
      <c r="D12" s="129" t="s">
        <v>114</v>
      </c>
      <c r="F12" s="123" t="s">
        <v>116</v>
      </c>
      <c r="G12" s="129" t="s">
        <v>114</v>
      </c>
      <c r="H12" s="125" t="s">
        <v>45</v>
      </c>
      <c r="I12" s="129" t="s">
        <v>114</v>
      </c>
    </row>
    <row r="13" spans="1:9" ht="15.75" customHeight="1" x14ac:dyDescent="0.2">
      <c r="A13" s="195" t="s">
        <v>120</v>
      </c>
      <c r="F13" s="195" t="s">
        <v>120</v>
      </c>
    </row>
    <row r="14" spans="1:9" x14ac:dyDescent="0.2">
      <c r="A14" s="196"/>
      <c r="B14" s="194" t="s">
        <v>119</v>
      </c>
      <c r="C14" s="194"/>
      <c r="D14" s="194"/>
      <c r="F14" s="196"/>
      <c r="G14" s="194" t="s">
        <v>119</v>
      </c>
      <c r="H14" s="194"/>
      <c r="I14" s="194"/>
    </row>
    <row r="15" spans="1:9" ht="22.5" customHeight="1" x14ac:dyDescent="0.2"/>
    <row r="16" spans="1:9" ht="22.5" customHeight="1" x14ac:dyDescent="0.2"/>
    <row r="17" spans="1:9" ht="22.5" customHeight="1" thickBot="1" x14ac:dyDescent="0.25"/>
    <row r="18" spans="1:9" ht="30" customHeight="1" thickBot="1" x14ac:dyDescent="0.25">
      <c r="A18" s="114" t="s">
        <v>107</v>
      </c>
      <c r="B18" s="190" t="s">
        <v>121</v>
      </c>
      <c r="C18" s="191"/>
      <c r="D18" s="142" t="s">
        <v>1</v>
      </c>
      <c r="F18" s="114" t="s">
        <v>107</v>
      </c>
      <c r="G18" s="190" t="s">
        <v>122</v>
      </c>
      <c r="H18" s="191"/>
      <c r="I18" s="142" t="s">
        <v>1</v>
      </c>
    </row>
    <row r="19" spans="1:9" ht="33.75" customHeight="1" thickBot="1" x14ac:dyDescent="0.25">
      <c r="A19" s="115" t="s">
        <v>108</v>
      </c>
      <c r="B19" s="192"/>
      <c r="C19" s="193"/>
      <c r="D19" s="142" t="str">
        <f>Rahmendaten!$D$5</f>
        <v>Jungen III/S</v>
      </c>
      <c r="F19" s="115" t="s">
        <v>108</v>
      </c>
      <c r="G19" s="192"/>
      <c r="H19" s="193"/>
      <c r="I19" s="142" t="str">
        <f>Rahmendaten!$D$5</f>
        <v>Jungen III/S</v>
      </c>
    </row>
    <row r="20" spans="1:9" s="116" customFormat="1" ht="11.25" x14ac:dyDescent="0.2">
      <c r="C20" s="117"/>
      <c r="H20" s="117"/>
    </row>
    <row r="21" spans="1:9" x14ac:dyDescent="0.2">
      <c r="A21" s="112" t="s">
        <v>109</v>
      </c>
      <c r="F21" s="112" t="s">
        <v>109</v>
      </c>
    </row>
    <row r="22" spans="1:9" s="118" customFormat="1" ht="9" thickBot="1" x14ac:dyDescent="0.25">
      <c r="C22" s="119"/>
      <c r="H22" s="119"/>
    </row>
    <row r="23" spans="1:9" ht="26.25" customHeight="1" x14ac:dyDescent="0.2">
      <c r="A23" s="120" t="s">
        <v>110</v>
      </c>
      <c r="B23" s="121" t="str">
        <f>'Schule A - Schule D'!$A$6</f>
        <v>SCHULE A</v>
      </c>
      <c r="C23" s="122" t="s">
        <v>111</v>
      </c>
      <c r="D23" s="121" t="str">
        <f>'Schule A - Schule D'!$H$6</f>
        <v>SCHULE D</v>
      </c>
      <c r="F23" s="120" t="s">
        <v>110</v>
      </c>
      <c r="G23" s="121" t="str">
        <f>'Schule A - Schule D'!$A$6</f>
        <v>SCHULE A</v>
      </c>
      <c r="H23" s="122" t="s">
        <v>111</v>
      </c>
      <c r="I23" s="121" t="str">
        <f>'Schule A - Schule D'!$H$6</f>
        <v>SCHULE D</v>
      </c>
    </row>
    <row r="24" spans="1:9" ht="26.25" customHeight="1" thickBot="1" x14ac:dyDescent="0.25">
      <c r="A24" s="123" t="s">
        <v>112</v>
      </c>
      <c r="B24" s="124" t="str">
        <f>IF('Schule A - Schule D'!$D$22="","Spieler 3.E / 2.JE",'Schule A - Schule D'!$D$22)</f>
        <v>Spieler 3.E / 2.JE</v>
      </c>
      <c r="C24" s="125" t="s">
        <v>111</v>
      </c>
      <c r="D24" s="124" t="str">
        <f>IF('Schule A - Schule D'!$G$22="","Spieler 3.E / 2.JE",'Schule A - Schule D'!$G$22)</f>
        <v>Spieler 3.E / 2.JE</v>
      </c>
      <c r="F24" s="123" t="s">
        <v>112</v>
      </c>
      <c r="G24" s="124" t="str">
        <f>IF('Schule A - Schule D'!$D$23="","Spieler 4.E / 2.ME",'Schule A - Schule D'!$D$23)</f>
        <v>Spieler 4.E / 2.ME</v>
      </c>
      <c r="H24" s="125" t="s">
        <v>111</v>
      </c>
      <c r="I24" s="124" t="str">
        <f>IF('Schule A - Schule D'!$G$23="","Spieler 4.E / 2.ME",'Schule A - Schule D'!$G$23)</f>
        <v>Spieler 4.E / 2.ME</v>
      </c>
    </row>
    <row r="25" spans="1:9" ht="26.25" customHeight="1" x14ac:dyDescent="0.2">
      <c r="A25" s="126" t="s">
        <v>113</v>
      </c>
      <c r="B25" s="127" t="s">
        <v>114</v>
      </c>
      <c r="C25" s="128" t="s">
        <v>45</v>
      </c>
      <c r="D25" s="127" t="s">
        <v>114</v>
      </c>
      <c r="F25" s="126" t="s">
        <v>113</v>
      </c>
      <c r="G25" s="127" t="s">
        <v>114</v>
      </c>
      <c r="H25" s="128" t="s">
        <v>45</v>
      </c>
      <c r="I25" s="127" t="s">
        <v>114</v>
      </c>
    </row>
    <row r="26" spans="1:9" ht="26.25" customHeight="1" x14ac:dyDescent="0.2">
      <c r="A26" s="126" t="s">
        <v>115</v>
      </c>
      <c r="B26" s="127" t="s">
        <v>114</v>
      </c>
      <c r="C26" s="128" t="s">
        <v>45</v>
      </c>
      <c r="D26" s="127" t="s">
        <v>114</v>
      </c>
      <c r="F26" s="126" t="s">
        <v>115</v>
      </c>
      <c r="G26" s="127" t="s">
        <v>114</v>
      </c>
      <c r="H26" s="128" t="s">
        <v>45</v>
      </c>
      <c r="I26" s="127" t="s">
        <v>114</v>
      </c>
    </row>
    <row r="27" spans="1:9" ht="26.25" customHeight="1" thickBot="1" x14ac:dyDescent="0.25">
      <c r="A27" s="123" t="s">
        <v>116</v>
      </c>
      <c r="B27" s="129" t="s">
        <v>114</v>
      </c>
      <c r="C27" s="125" t="s">
        <v>45</v>
      </c>
      <c r="D27" s="129" t="s">
        <v>114</v>
      </c>
      <c r="F27" s="123" t="s">
        <v>116</v>
      </c>
      <c r="G27" s="129" t="s">
        <v>114</v>
      </c>
      <c r="H27" s="125" t="s">
        <v>45</v>
      </c>
      <c r="I27" s="129" t="s">
        <v>114</v>
      </c>
    </row>
    <row r="28" spans="1:9" ht="15.75" customHeight="1" x14ac:dyDescent="0.2">
      <c r="A28" s="195" t="s">
        <v>120</v>
      </c>
      <c r="F28" s="195" t="s">
        <v>120</v>
      </c>
    </row>
    <row r="29" spans="1:9" x14ac:dyDescent="0.2">
      <c r="A29" s="196"/>
      <c r="B29" s="194" t="s">
        <v>119</v>
      </c>
      <c r="C29" s="194"/>
      <c r="D29" s="194"/>
      <c r="F29" s="196"/>
      <c r="G29" s="194" t="s">
        <v>119</v>
      </c>
      <c r="H29" s="194"/>
      <c r="I29" s="194"/>
    </row>
    <row r="30" spans="1:9" ht="22.5" customHeight="1" x14ac:dyDescent="0.2"/>
    <row r="31" spans="1:9" ht="22.5" customHeight="1" x14ac:dyDescent="0.2"/>
    <row r="32" spans="1:9" ht="22.5" customHeight="1" thickBot="1" x14ac:dyDescent="0.25"/>
    <row r="33" spans="1:9" ht="30" customHeight="1" thickBot="1" x14ac:dyDescent="0.25">
      <c r="A33" s="114" t="s">
        <v>107</v>
      </c>
      <c r="B33" s="190" t="s">
        <v>123</v>
      </c>
      <c r="C33" s="191"/>
      <c r="D33" s="142" t="s">
        <v>1</v>
      </c>
      <c r="F33" s="114" t="s">
        <v>107</v>
      </c>
      <c r="G33" s="190" t="s">
        <v>124</v>
      </c>
      <c r="H33" s="191"/>
      <c r="I33" s="142" t="s">
        <v>1</v>
      </c>
    </row>
    <row r="34" spans="1:9" ht="33.75" customHeight="1" thickBot="1" x14ac:dyDescent="0.25">
      <c r="A34" s="115" t="s">
        <v>108</v>
      </c>
      <c r="B34" s="192"/>
      <c r="C34" s="193"/>
      <c r="D34" s="142" t="str">
        <f>Rahmendaten!$D$5</f>
        <v>Jungen III/S</v>
      </c>
      <c r="F34" s="115" t="s">
        <v>108</v>
      </c>
      <c r="G34" s="192"/>
      <c r="H34" s="193"/>
      <c r="I34" s="142" t="str">
        <f>Rahmendaten!$D$5</f>
        <v>Jungen III/S</v>
      </c>
    </row>
    <row r="35" spans="1:9" s="116" customFormat="1" ht="11.25" x14ac:dyDescent="0.2">
      <c r="C35" s="117"/>
      <c r="H35" s="117"/>
    </row>
    <row r="36" spans="1:9" x14ac:dyDescent="0.2">
      <c r="A36" s="112" t="s">
        <v>109</v>
      </c>
      <c r="F36" s="112" t="s">
        <v>109</v>
      </c>
    </row>
    <row r="37" spans="1:9" s="118" customFormat="1" ht="9" thickBot="1" x14ac:dyDescent="0.25">
      <c r="C37" s="119"/>
      <c r="H37" s="119"/>
    </row>
    <row r="38" spans="1:9" ht="26.25" customHeight="1" x14ac:dyDescent="0.2">
      <c r="A38" s="120" t="s">
        <v>110</v>
      </c>
      <c r="B38" s="121" t="str">
        <f>'Schule A - Schule D'!$A$6</f>
        <v>SCHULE A</v>
      </c>
      <c r="C38" s="122" t="s">
        <v>111</v>
      </c>
      <c r="D38" s="121" t="str">
        <f>'Schule A - Schule D'!$H$6</f>
        <v>SCHULE D</v>
      </c>
      <c r="F38" s="120" t="s">
        <v>110</v>
      </c>
      <c r="G38" s="121" t="str">
        <f>'Schule A - Schule D'!$A$6</f>
        <v>SCHULE A</v>
      </c>
      <c r="H38" s="122" t="s">
        <v>111</v>
      </c>
      <c r="I38" s="121" t="str">
        <f>'Schule A - Schule D'!$H$6</f>
        <v>SCHULE D</v>
      </c>
    </row>
    <row r="39" spans="1:9" ht="26.25" customHeight="1" thickBot="1" x14ac:dyDescent="0.25">
      <c r="A39" s="123" t="s">
        <v>112</v>
      </c>
      <c r="B39" s="131" t="str">
        <f>IF('Schule A - Schule D'!$D$24="","Spieler 1.D / JD",CONCATENATE('Schule A - Schule D'!$D$24," / ",'Schule A - Schule D'!$D$25))</f>
        <v>Spieler 1.D / JD</v>
      </c>
      <c r="C39" s="125" t="s">
        <v>111</v>
      </c>
      <c r="D39" s="131" t="str">
        <f>IF('Schule A - Schule D'!$G$24="","Spieler 1.D / JD",CONCATENATE('Schule A - Schule D'!$G$24," / ",'Schule A - Schule D'!$G$25))</f>
        <v>Spieler 1.D / JD</v>
      </c>
      <c r="F39" s="123" t="s">
        <v>112</v>
      </c>
      <c r="G39" s="131" t="str">
        <f>IF('Schule A - Schule D'!$D$26="","Spieler 2.D / MD",CONCATENATE('Schule A - Schule D'!$D$26," / ",'Schule A - Schule D'!$D$27))</f>
        <v>Spieler 2.D / MD</v>
      </c>
      <c r="H39" s="125" t="s">
        <v>111</v>
      </c>
      <c r="I39" s="131" t="str">
        <f>IF('Schule A - Schule D'!$G$26="","Spieler 2.D / MD",CONCATENATE('Schule A - Schule D'!$G$26," / ",'Schule A - Schule D'!$G$27))</f>
        <v>Spieler 2.D / MD</v>
      </c>
    </row>
    <row r="40" spans="1:9" ht="26.25" customHeight="1" x14ac:dyDescent="0.2">
      <c r="A40" s="126" t="s">
        <v>113</v>
      </c>
      <c r="B40" s="127" t="s">
        <v>114</v>
      </c>
      <c r="C40" s="128" t="s">
        <v>45</v>
      </c>
      <c r="D40" s="127" t="s">
        <v>114</v>
      </c>
      <c r="F40" s="126" t="s">
        <v>113</v>
      </c>
      <c r="G40" s="127" t="s">
        <v>114</v>
      </c>
      <c r="H40" s="128" t="s">
        <v>45</v>
      </c>
      <c r="I40" s="127" t="s">
        <v>114</v>
      </c>
    </row>
    <row r="41" spans="1:9" ht="26.25" customHeight="1" x14ac:dyDescent="0.2">
      <c r="A41" s="126" t="s">
        <v>115</v>
      </c>
      <c r="B41" s="127" t="s">
        <v>114</v>
      </c>
      <c r="C41" s="128" t="s">
        <v>45</v>
      </c>
      <c r="D41" s="127" t="s">
        <v>114</v>
      </c>
      <c r="F41" s="126" t="s">
        <v>115</v>
      </c>
      <c r="G41" s="127" t="s">
        <v>114</v>
      </c>
      <c r="H41" s="128" t="s">
        <v>45</v>
      </c>
      <c r="I41" s="127" t="s">
        <v>114</v>
      </c>
    </row>
    <row r="42" spans="1:9" ht="26.25" customHeight="1" thickBot="1" x14ac:dyDescent="0.25">
      <c r="A42" s="123" t="s">
        <v>116</v>
      </c>
      <c r="B42" s="129" t="s">
        <v>114</v>
      </c>
      <c r="C42" s="125" t="s">
        <v>45</v>
      </c>
      <c r="D42" s="129" t="s">
        <v>114</v>
      </c>
      <c r="F42" s="123" t="s">
        <v>116</v>
      </c>
      <c r="G42" s="129" t="s">
        <v>114</v>
      </c>
      <c r="H42" s="125" t="s">
        <v>45</v>
      </c>
      <c r="I42" s="129" t="s">
        <v>114</v>
      </c>
    </row>
    <row r="43" spans="1:9" ht="15.75" customHeight="1" x14ac:dyDescent="0.2">
      <c r="A43" s="195" t="s">
        <v>120</v>
      </c>
      <c r="F43" s="195" t="s">
        <v>120</v>
      </c>
    </row>
    <row r="44" spans="1:9" x14ac:dyDescent="0.2">
      <c r="A44" s="196"/>
      <c r="B44" s="194" t="s">
        <v>119</v>
      </c>
      <c r="C44" s="194"/>
      <c r="D44" s="194"/>
      <c r="F44" s="196"/>
      <c r="G44" s="194" t="s">
        <v>119</v>
      </c>
      <c r="H44" s="194"/>
      <c r="I44" s="194"/>
    </row>
    <row r="45" spans="1:9" ht="22.5" customHeight="1" x14ac:dyDescent="0.2"/>
    <row r="46" spans="1:9" ht="22.5" customHeight="1" x14ac:dyDescent="0.2"/>
    <row r="47" spans="1:9" ht="22.5" customHeight="1" thickBot="1" x14ac:dyDescent="0.25"/>
    <row r="48" spans="1:9" ht="30" customHeight="1" thickBot="1" x14ac:dyDescent="0.25">
      <c r="A48" s="114" t="s">
        <v>107</v>
      </c>
      <c r="B48" s="190" t="s">
        <v>33</v>
      </c>
      <c r="C48" s="191"/>
      <c r="D48" s="142" t="s">
        <v>1</v>
      </c>
      <c r="F48" s="132"/>
      <c r="G48" s="132"/>
      <c r="H48" s="132"/>
      <c r="I48" s="132"/>
    </row>
    <row r="49" spans="1:9" ht="33.75" customHeight="1" thickBot="1" x14ac:dyDescent="0.25">
      <c r="A49" s="115" t="s">
        <v>108</v>
      </c>
      <c r="B49" s="192"/>
      <c r="C49" s="193"/>
      <c r="D49" s="142" t="str">
        <f>Rahmendaten!$D$5</f>
        <v>Jungen III/S</v>
      </c>
      <c r="F49" s="132"/>
      <c r="G49" s="132"/>
      <c r="H49" s="132"/>
      <c r="I49" s="132"/>
    </row>
    <row r="50" spans="1:9" s="116" customFormat="1" ht="12.75" customHeight="1" x14ac:dyDescent="0.2">
      <c r="C50" s="117"/>
      <c r="F50" s="132"/>
      <c r="G50" s="132"/>
      <c r="H50" s="132"/>
      <c r="I50" s="132"/>
    </row>
    <row r="51" spans="1:9" x14ac:dyDescent="0.2">
      <c r="A51" s="112" t="s">
        <v>109</v>
      </c>
      <c r="F51" s="132"/>
      <c r="G51" s="132"/>
      <c r="H51" s="132"/>
      <c r="I51" s="132"/>
    </row>
    <row r="52" spans="1:9" s="118" customFormat="1" ht="13.5" customHeight="1" thickBot="1" x14ac:dyDescent="0.25">
      <c r="C52" s="119"/>
      <c r="F52" s="132"/>
      <c r="G52" s="132"/>
      <c r="H52" s="132"/>
      <c r="I52" s="132"/>
    </row>
    <row r="53" spans="1:9" ht="26.25" customHeight="1" x14ac:dyDescent="0.2">
      <c r="A53" s="120" t="s">
        <v>110</v>
      </c>
      <c r="B53" s="121" t="str">
        <f>'Schule A - Schule D'!$A$6</f>
        <v>SCHULE A</v>
      </c>
      <c r="C53" s="122" t="s">
        <v>111</v>
      </c>
      <c r="D53" s="121" t="str">
        <f>'Schule A - Schule D'!$H$6</f>
        <v>SCHULE D</v>
      </c>
      <c r="F53" s="132"/>
      <c r="G53" s="132"/>
      <c r="H53" s="132"/>
      <c r="I53" s="132"/>
    </row>
    <row r="54" spans="1:9" ht="26.25" customHeight="1" thickBot="1" x14ac:dyDescent="0.25">
      <c r="A54" s="123" t="s">
        <v>112</v>
      </c>
      <c r="B54" s="131" t="str">
        <f>IF('Schule A - Schule D'!$D$28="","Spieler Mixed",CONCATENATE('Schule A - Schule D'!$D$28," / ",'Schule A - Schule D'!$D$29))</f>
        <v>Spieler Mixed</v>
      </c>
      <c r="C54" s="125" t="s">
        <v>111</v>
      </c>
      <c r="D54" s="131" t="str">
        <f>IF('Schule A - Schule D'!$G$28="","Spieler Mixed",CONCATENATE('Schule A - Schule D'!$G$28," / ",'Schule A - Schule D'!$G$29))</f>
        <v>Spieler Mixed</v>
      </c>
      <c r="F54" s="132"/>
      <c r="G54" s="132"/>
      <c r="H54" s="132"/>
      <c r="I54" s="132"/>
    </row>
    <row r="55" spans="1:9" ht="26.25" customHeight="1" x14ac:dyDescent="0.2">
      <c r="A55" s="126" t="s">
        <v>113</v>
      </c>
      <c r="B55" s="127" t="s">
        <v>114</v>
      </c>
      <c r="C55" s="128" t="s">
        <v>45</v>
      </c>
      <c r="D55" s="127" t="s">
        <v>114</v>
      </c>
      <c r="F55" s="132"/>
      <c r="G55" s="132"/>
      <c r="H55" s="132"/>
      <c r="I55" s="132"/>
    </row>
    <row r="56" spans="1:9" ht="26.25" customHeight="1" x14ac:dyDescent="0.2">
      <c r="A56" s="126" t="s">
        <v>115</v>
      </c>
      <c r="B56" s="127" t="s">
        <v>114</v>
      </c>
      <c r="C56" s="128" t="s">
        <v>45</v>
      </c>
      <c r="D56" s="127" t="s">
        <v>114</v>
      </c>
      <c r="F56" s="132"/>
      <c r="G56" s="132"/>
      <c r="H56" s="132"/>
      <c r="I56" s="132"/>
    </row>
    <row r="57" spans="1:9" ht="26.25" customHeight="1" thickBot="1" x14ac:dyDescent="0.25">
      <c r="A57" s="123" t="s">
        <v>116</v>
      </c>
      <c r="B57" s="129" t="s">
        <v>114</v>
      </c>
      <c r="C57" s="125" t="s">
        <v>45</v>
      </c>
      <c r="D57" s="129" t="s">
        <v>114</v>
      </c>
      <c r="F57" s="132"/>
      <c r="G57" s="132"/>
      <c r="H57" s="132"/>
      <c r="I57" s="132"/>
    </row>
    <row r="58" spans="1:9" ht="15.75" customHeight="1" x14ac:dyDescent="0.2">
      <c r="A58" s="195" t="s">
        <v>120</v>
      </c>
      <c r="F58" s="132"/>
      <c r="G58" s="132"/>
      <c r="H58" s="132"/>
      <c r="I58" s="132"/>
    </row>
    <row r="59" spans="1:9" ht="15" customHeight="1" x14ac:dyDescent="0.2">
      <c r="A59" s="196"/>
      <c r="B59" s="194" t="s">
        <v>119</v>
      </c>
      <c r="C59" s="194"/>
      <c r="D59" s="194"/>
      <c r="F59" s="132"/>
      <c r="G59" s="132"/>
      <c r="H59" s="132"/>
      <c r="I59" s="132"/>
    </row>
    <row r="60" spans="1:9" s="98" customFormat="1" ht="20.25" x14ac:dyDescent="0.2">
      <c r="A60" s="111" t="str">
        <f>CONCATENATE('Schule B - Schule C'!$A$6,"   :   ",'Schule B - Schule C'!$H$6)</f>
        <v>SCHULE B   :   SCHULE C</v>
      </c>
      <c r="C60" s="110"/>
      <c r="F60" s="111"/>
      <c r="H60" s="110"/>
    </row>
    <row r="61" spans="1:9" ht="15.75" thickBot="1" x14ac:dyDescent="0.25"/>
    <row r="62" spans="1:9" ht="30" customHeight="1" thickBot="1" x14ac:dyDescent="0.25">
      <c r="A62" s="114" t="s">
        <v>107</v>
      </c>
      <c r="B62" s="190" t="s">
        <v>117</v>
      </c>
      <c r="C62" s="191"/>
      <c r="D62" s="142" t="s">
        <v>1</v>
      </c>
      <c r="F62" s="114" t="s">
        <v>107</v>
      </c>
      <c r="G62" s="190" t="s">
        <v>118</v>
      </c>
      <c r="H62" s="191"/>
      <c r="I62" s="142" t="s">
        <v>1</v>
      </c>
    </row>
    <row r="63" spans="1:9" ht="33.75" customHeight="1" thickBot="1" x14ac:dyDescent="0.25">
      <c r="A63" s="115" t="s">
        <v>108</v>
      </c>
      <c r="B63" s="192"/>
      <c r="C63" s="193"/>
      <c r="D63" s="142" t="str">
        <f>Rahmendaten!$D$5</f>
        <v>Jungen III/S</v>
      </c>
      <c r="F63" s="115" t="s">
        <v>108</v>
      </c>
      <c r="G63" s="192"/>
      <c r="H63" s="193"/>
      <c r="I63" s="142" t="str">
        <f>Rahmendaten!$D$5</f>
        <v>Jungen III/S</v>
      </c>
    </row>
    <row r="64" spans="1:9" s="116" customFormat="1" ht="11.25" x14ac:dyDescent="0.2">
      <c r="C64" s="117"/>
      <c r="H64" s="117"/>
    </row>
    <row r="65" spans="1:9" x14ac:dyDescent="0.2">
      <c r="A65" s="112" t="s">
        <v>109</v>
      </c>
      <c r="F65" s="112" t="s">
        <v>109</v>
      </c>
    </row>
    <row r="66" spans="1:9" s="118" customFormat="1" ht="9" thickBot="1" x14ac:dyDescent="0.25">
      <c r="C66" s="119"/>
      <c r="H66" s="119"/>
    </row>
    <row r="67" spans="1:9" ht="26.25" customHeight="1" x14ac:dyDescent="0.2">
      <c r="A67" s="120" t="s">
        <v>110</v>
      </c>
      <c r="B67" s="121" t="str">
        <f>'Schule B - Schule C'!$A$6</f>
        <v>SCHULE B</v>
      </c>
      <c r="C67" s="122" t="s">
        <v>111</v>
      </c>
      <c r="D67" s="121" t="str">
        <f>'Schule B - Schule C'!$H$6</f>
        <v>SCHULE C</v>
      </c>
      <c r="F67" s="120" t="s">
        <v>110</v>
      </c>
      <c r="G67" s="121" t="str">
        <f>'Schule B - Schule C'!$A$6</f>
        <v>SCHULE B</v>
      </c>
      <c r="H67" s="122" t="s">
        <v>111</v>
      </c>
      <c r="I67" s="121" t="str">
        <f>'Schule B - Schule C'!$H$6</f>
        <v>SCHULE C</v>
      </c>
    </row>
    <row r="68" spans="1:9" ht="26.25" customHeight="1" thickBot="1" x14ac:dyDescent="0.25">
      <c r="A68" s="123" t="s">
        <v>112</v>
      </c>
      <c r="B68" s="124" t="str">
        <f>IF('Schule B - Schule C'!$D$20="","Spieler 1.E / 1.JE",'Schule B - Schule C'!$D$20)</f>
        <v>Spieler 1.E / 1.JE</v>
      </c>
      <c r="C68" s="125" t="s">
        <v>111</v>
      </c>
      <c r="D68" s="124" t="str">
        <f>IF('Schule B - Schule C'!$G$20="","Spieler 1.E / 1.JE",'Schule B - Schule C'!$G$20)</f>
        <v>Spieler 1.E / 1.JE</v>
      </c>
      <c r="F68" s="123" t="s">
        <v>112</v>
      </c>
      <c r="G68" s="124" t="str">
        <f>IF('Schule B - Schule C'!$D$21="","Spieler 2.E / 1.ME",'Schule B - Schule C'!$D$21)</f>
        <v>Spieler 2.E / 1.ME</v>
      </c>
      <c r="H68" s="125" t="s">
        <v>111</v>
      </c>
      <c r="I68" s="124" t="str">
        <f>IF('Schule B - Schule C'!$G$21="","Spieler 2.E / 1.ME",'Schule B - Schule C'!$G$21)</f>
        <v>Spieler 2.E / 1.ME</v>
      </c>
    </row>
    <row r="69" spans="1:9" ht="26.25" customHeight="1" x14ac:dyDescent="0.2">
      <c r="A69" s="126" t="s">
        <v>113</v>
      </c>
      <c r="B69" s="127" t="s">
        <v>114</v>
      </c>
      <c r="C69" s="128" t="s">
        <v>45</v>
      </c>
      <c r="D69" s="127" t="s">
        <v>114</v>
      </c>
      <c r="F69" s="126" t="s">
        <v>113</v>
      </c>
      <c r="G69" s="127" t="s">
        <v>114</v>
      </c>
      <c r="H69" s="128" t="s">
        <v>45</v>
      </c>
      <c r="I69" s="127" t="s">
        <v>114</v>
      </c>
    </row>
    <row r="70" spans="1:9" ht="26.25" customHeight="1" x14ac:dyDescent="0.2">
      <c r="A70" s="126" t="s">
        <v>115</v>
      </c>
      <c r="B70" s="127" t="s">
        <v>114</v>
      </c>
      <c r="C70" s="128" t="s">
        <v>45</v>
      </c>
      <c r="D70" s="127" t="s">
        <v>114</v>
      </c>
      <c r="F70" s="126" t="s">
        <v>115</v>
      </c>
      <c r="G70" s="127" t="s">
        <v>114</v>
      </c>
      <c r="H70" s="128" t="s">
        <v>45</v>
      </c>
      <c r="I70" s="127" t="s">
        <v>114</v>
      </c>
    </row>
    <row r="71" spans="1:9" ht="26.25" customHeight="1" thickBot="1" x14ac:dyDescent="0.25">
      <c r="A71" s="123" t="s">
        <v>116</v>
      </c>
      <c r="B71" s="129" t="s">
        <v>114</v>
      </c>
      <c r="C71" s="125" t="s">
        <v>45</v>
      </c>
      <c r="D71" s="129" t="s">
        <v>114</v>
      </c>
      <c r="F71" s="123" t="s">
        <v>116</v>
      </c>
      <c r="G71" s="129" t="s">
        <v>114</v>
      </c>
      <c r="H71" s="125" t="s">
        <v>45</v>
      </c>
      <c r="I71" s="129" t="s">
        <v>114</v>
      </c>
    </row>
    <row r="72" spans="1:9" ht="15.75" customHeight="1" x14ac:dyDescent="0.2">
      <c r="A72" s="195" t="s">
        <v>120</v>
      </c>
      <c r="F72" s="195" t="s">
        <v>120</v>
      </c>
    </row>
    <row r="73" spans="1:9" x14ac:dyDescent="0.2">
      <c r="A73" s="196"/>
      <c r="B73" s="194" t="s">
        <v>119</v>
      </c>
      <c r="C73" s="194"/>
      <c r="D73" s="194"/>
      <c r="F73" s="196"/>
      <c r="G73" s="194" t="s">
        <v>119</v>
      </c>
      <c r="H73" s="194"/>
      <c r="I73" s="194"/>
    </row>
    <row r="74" spans="1:9" ht="22.5" customHeight="1" x14ac:dyDescent="0.2"/>
    <row r="75" spans="1:9" ht="22.5" customHeight="1" x14ac:dyDescent="0.2"/>
    <row r="76" spans="1:9" ht="22.5" customHeight="1" thickBot="1" x14ac:dyDescent="0.25"/>
    <row r="77" spans="1:9" ht="30" customHeight="1" thickBot="1" x14ac:dyDescent="0.25">
      <c r="A77" s="114" t="s">
        <v>107</v>
      </c>
      <c r="B77" s="190" t="s">
        <v>121</v>
      </c>
      <c r="C77" s="191"/>
      <c r="D77" s="142" t="s">
        <v>1</v>
      </c>
      <c r="F77" s="114" t="s">
        <v>107</v>
      </c>
      <c r="G77" s="190" t="s">
        <v>122</v>
      </c>
      <c r="H77" s="191"/>
      <c r="I77" s="142" t="s">
        <v>1</v>
      </c>
    </row>
    <row r="78" spans="1:9" ht="33.75" customHeight="1" thickBot="1" x14ac:dyDescent="0.25">
      <c r="A78" s="115" t="s">
        <v>108</v>
      </c>
      <c r="B78" s="192"/>
      <c r="C78" s="193"/>
      <c r="D78" s="142" t="str">
        <f>Rahmendaten!$D$5</f>
        <v>Jungen III/S</v>
      </c>
      <c r="F78" s="115" t="s">
        <v>108</v>
      </c>
      <c r="G78" s="192"/>
      <c r="H78" s="193"/>
      <c r="I78" s="142" t="str">
        <f>Rahmendaten!$D$5</f>
        <v>Jungen III/S</v>
      </c>
    </row>
    <row r="79" spans="1:9" s="116" customFormat="1" ht="11.25" x14ac:dyDescent="0.2">
      <c r="C79" s="117"/>
      <c r="H79" s="117"/>
    </row>
    <row r="80" spans="1:9" x14ac:dyDescent="0.2">
      <c r="A80" s="112" t="s">
        <v>109</v>
      </c>
      <c r="F80" s="112" t="s">
        <v>109</v>
      </c>
    </row>
    <row r="81" spans="1:9" s="118" customFormat="1" ht="9" thickBot="1" x14ac:dyDescent="0.25">
      <c r="C81" s="119"/>
      <c r="H81" s="119"/>
    </row>
    <row r="82" spans="1:9" ht="26.25" customHeight="1" x14ac:dyDescent="0.2">
      <c r="A82" s="120" t="s">
        <v>110</v>
      </c>
      <c r="B82" s="121" t="str">
        <f>'Schule B - Schule C'!$A$6</f>
        <v>SCHULE B</v>
      </c>
      <c r="C82" s="122" t="s">
        <v>111</v>
      </c>
      <c r="D82" s="121" t="str">
        <f>'Schule B - Schule C'!$H$6</f>
        <v>SCHULE C</v>
      </c>
      <c r="F82" s="120" t="s">
        <v>110</v>
      </c>
      <c r="G82" s="121" t="str">
        <f>'Schule B - Schule C'!$A$6</f>
        <v>SCHULE B</v>
      </c>
      <c r="H82" s="122" t="s">
        <v>111</v>
      </c>
      <c r="I82" s="121" t="str">
        <f>'Schule B - Schule C'!$H$6</f>
        <v>SCHULE C</v>
      </c>
    </row>
    <row r="83" spans="1:9" ht="26.25" customHeight="1" thickBot="1" x14ac:dyDescent="0.25">
      <c r="A83" s="123" t="s">
        <v>112</v>
      </c>
      <c r="B83" s="124" t="str">
        <f>IF('Schule B - Schule C'!$D$22="","Spieler 3.E / 2.JE",'Schule B - Schule C'!$D$22)</f>
        <v>Spieler 3.E / 2.JE</v>
      </c>
      <c r="C83" s="125" t="s">
        <v>111</v>
      </c>
      <c r="D83" s="124" t="str">
        <f>IF('Schule B - Schule C'!$G$22="","Spieler 3.E / 2.JE",'Schule B - Schule C'!$G$22)</f>
        <v>Spieler 3.E / 2.JE</v>
      </c>
      <c r="F83" s="123" t="s">
        <v>112</v>
      </c>
      <c r="G83" s="124" t="str">
        <f>IF('Schule B - Schule C'!$D$23="","Spieler 4.E / 2.ME",'Schule B - Schule C'!$D$23)</f>
        <v>Spieler 4.E / 2.ME</v>
      </c>
      <c r="H83" s="125" t="s">
        <v>111</v>
      </c>
      <c r="I83" s="124" t="str">
        <f>IF('Schule B - Schule C'!$G$23="","Spieler 4.E / 2.ME",'Schule B - Schule C'!$G$23)</f>
        <v>Spieler 4.E / 2.ME</v>
      </c>
    </row>
    <row r="84" spans="1:9" ht="26.25" customHeight="1" x14ac:dyDescent="0.2">
      <c r="A84" s="126" t="s">
        <v>113</v>
      </c>
      <c r="B84" s="127" t="s">
        <v>114</v>
      </c>
      <c r="C84" s="128" t="s">
        <v>45</v>
      </c>
      <c r="D84" s="127" t="s">
        <v>114</v>
      </c>
      <c r="F84" s="126" t="s">
        <v>113</v>
      </c>
      <c r="G84" s="127" t="s">
        <v>114</v>
      </c>
      <c r="H84" s="128" t="s">
        <v>45</v>
      </c>
      <c r="I84" s="127" t="s">
        <v>114</v>
      </c>
    </row>
    <row r="85" spans="1:9" ht="26.25" customHeight="1" x14ac:dyDescent="0.2">
      <c r="A85" s="126" t="s">
        <v>115</v>
      </c>
      <c r="B85" s="127" t="s">
        <v>114</v>
      </c>
      <c r="C85" s="128" t="s">
        <v>45</v>
      </c>
      <c r="D85" s="127" t="s">
        <v>114</v>
      </c>
      <c r="F85" s="126" t="s">
        <v>115</v>
      </c>
      <c r="G85" s="127" t="s">
        <v>114</v>
      </c>
      <c r="H85" s="128" t="s">
        <v>45</v>
      </c>
      <c r="I85" s="127" t="s">
        <v>114</v>
      </c>
    </row>
    <row r="86" spans="1:9" ht="26.25" customHeight="1" thickBot="1" x14ac:dyDescent="0.25">
      <c r="A86" s="123" t="s">
        <v>116</v>
      </c>
      <c r="B86" s="129" t="s">
        <v>114</v>
      </c>
      <c r="C86" s="125" t="s">
        <v>45</v>
      </c>
      <c r="D86" s="129" t="s">
        <v>114</v>
      </c>
      <c r="F86" s="123" t="s">
        <v>116</v>
      </c>
      <c r="G86" s="129" t="s">
        <v>114</v>
      </c>
      <c r="H86" s="125" t="s">
        <v>45</v>
      </c>
      <c r="I86" s="129" t="s">
        <v>114</v>
      </c>
    </row>
    <row r="87" spans="1:9" ht="15.75" customHeight="1" x14ac:dyDescent="0.2">
      <c r="A87" s="195" t="s">
        <v>120</v>
      </c>
      <c r="F87" s="195" t="s">
        <v>120</v>
      </c>
    </row>
    <row r="88" spans="1:9" x14ac:dyDescent="0.2">
      <c r="A88" s="196"/>
      <c r="B88" s="194" t="s">
        <v>119</v>
      </c>
      <c r="C88" s="194"/>
      <c r="D88" s="194"/>
      <c r="F88" s="196"/>
      <c r="G88" s="194" t="s">
        <v>119</v>
      </c>
      <c r="H88" s="194"/>
      <c r="I88" s="194"/>
    </row>
    <row r="89" spans="1:9" ht="22.5" customHeight="1" x14ac:dyDescent="0.2"/>
    <row r="90" spans="1:9" ht="22.5" customHeight="1" x14ac:dyDescent="0.2"/>
    <row r="91" spans="1:9" ht="22.5" customHeight="1" thickBot="1" x14ac:dyDescent="0.25"/>
    <row r="92" spans="1:9" ht="30" customHeight="1" thickBot="1" x14ac:dyDescent="0.25">
      <c r="A92" s="114" t="s">
        <v>107</v>
      </c>
      <c r="B92" s="190" t="s">
        <v>123</v>
      </c>
      <c r="C92" s="191"/>
      <c r="D92" s="142" t="s">
        <v>1</v>
      </c>
      <c r="F92" s="114" t="s">
        <v>107</v>
      </c>
      <c r="G92" s="190" t="s">
        <v>124</v>
      </c>
      <c r="H92" s="191"/>
      <c r="I92" s="142" t="s">
        <v>1</v>
      </c>
    </row>
    <row r="93" spans="1:9" ht="33.75" customHeight="1" thickBot="1" x14ac:dyDescent="0.25">
      <c r="A93" s="115" t="s">
        <v>108</v>
      </c>
      <c r="B93" s="192"/>
      <c r="C93" s="193"/>
      <c r="D93" s="142" t="str">
        <f>Rahmendaten!$D$5</f>
        <v>Jungen III/S</v>
      </c>
      <c r="F93" s="115" t="s">
        <v>108</v>
      </c>
      <c r="G93" s="192"/>
      <c r="H93" s="193"/>
      <c r="I93" s="142" t="str">
        <f>Rahmendaten!$D$5</f>
        <v>Jungen III/S</v>
      </c>
    </row>
    <row r="94" spans="1:9" s="116" customFormat="1" ht="11.25" x14ac:dyDescent="0.2">
      <c r="C94" s="117"/>
      <c r="H94" s="117"/>
    </row>
    <row r="95" spans="1:9" x14ac:dyDescent="0.2">
      <c r="A95" s="112" t="s">
        <v>109</v>
      </c>
      <c r="F95" s="112" t="s">
        <v>109</v>
      </c>
    </row>
    <row r="96" spans="1:9" s="118" customFormat="1" ht="9" thickBot="1" x14ac:dyDescent="0.25">
      <c r="C96" s="119"/>
      <c r="H96" s="119"/>
    </row>
    <row r="97" spans="1:9" ht="26.25" customHeight="1" x14ac:dyDescent="0.2">
      <c r="A97" s="120" t="s">
        <v>110</v>
      </c>
      <c r="B97" s="121" t="str">
        <f>'Schule B - Schule C'!$A$6</f>
        <v>SCHULE B</v>
      </c>
      <c r="C97" s="122" t="s">
        <v>111</v>
      </c>
      <c r="D97" s="121" t="str">
        <f>'Schule B - Schule C'!$H$6</f>
        <v>SCHULE C</v>
      </c>
      <c r="F97" s="120" t="s">
        <v>110</v>
      </c>
      <c r="G97" s="121" t="str">
        <f>'Schule B - Schule C'!$A$6</f>
        <v>SCHULE B</v>
      </c>
      <c r="H97" s="122" t="s">
        <v>111</v>
      </c>
      <c r="I97" s="121" t="str">
        <f>'Schule B - Schule C'!$H$6</f>
        <v>SCHULE C</v>
      </c>
    </row>
    <row r="98" spans="1:9" ht="26.25" customHeight="1" thickBot="1" x14ac:dyDescent="0.25">
      <c r="A98" s="123" t="s">
        <v>112</v>
      </c>
      <c r="B98" s="131" t="str">
        <f>IF('Schule B - Schule C'!$D$24="","Spieler 1.D / JD",CONCATENATE('Schule B - Schule C'!$D$24," / ",'Schule B - Schule C'!$D$25))</f>
        <v>Spieler 1.D / JD</v>
      </c>
      <c r="C98" s="125" t="s">
        <v>111</v>
      </c>
      <c r="D98" s="131" t="str">
        <f>IF('Schule B - Schule C'!$G$24="","Spieler 1.D / JD",CONCATENATE('Schule B - Schule C'!$G$24," / ",'Schule B - Schule C'!$G$25))</f>
        <v>Spieler 1.D / JD</v>
      </c>
      <c r="F98" s="123" t="s">
        <v>112</v>
      </c>
      <c r="G98" s="131" t="str">
        <f>IF('Schule B - Schule C'!$D$26="","Spieler 2.D / MD",CONCATENATE('Schule B - Schule C'!$D$26," / ",'Schule B - Schule C'!$D$27))</f>
        <v>Spieler 2.D / MD</v>
      </c>
      <c r="H98" s="125" t="s">
        <v>111</v>
      </c>
      <c r="I98" s="131" t="str">
        <f>IF('Schule B - Schule C'!$G$26="","Spieler 2.D / MD",CONCATENATE('Schule B - Schule C'!$G$26," / ",'Schule B - Schule C'!$G$27))</f>
        <v>Spieler 2.D / MD</v>
      </c>
    </row>
    <row r="99" spans="1:9" ht="26.25" customHeight="1" x14ac:dyDescent="0.2">
      <c r="A99" s="126" t="s">
        <v>113</v>
      </c>
      <c r="B99" s="127" t="s">
        <v>114</v>
      </c>
      <c r="C99" s="128" t="s">
        <v>45</v>
      </c>
      <c r="D99" s="127" t="s">
        <v>114</v>
      </c>
      <c r="F99" s="126" t="s">
        <v>113</v>
      </c>
      <c r="G99" s="127" t="s">
        <v>114</v>
      </c>
      <c r="H99" s="128" t="s">
        <v>45</v>
      </c>
      <c r="I99" s="127" t="s">
        <v>114</v>
      </c>
    </row>
    <row r="100" spans="1:9" ht="26.25" customHeight="1" x14ac:dyDescent="0.2">
      <c r="A100" s="126" t="s">
        <v>115</v>
      </c>
      <c r="B100" s="127" t="s">
        <v>114</v>
      </c>
      <c r="C100" s="128" t="s">
        <v>45</v>
      </c>
      <c r="D100" s="127" t="s">
        <v>114</v>
      </c>
      <c r="F100" s="126" t="s">
        <v>115</v>
      </c>
      <c r="G100" s="127" t="s">
        <v>114</v>
      </c>
      <c r="H100" s="128" t="s">
        <v>45</v>
      </c>
      <c r="I100" s="127" t="s">
        <v>114</v>
      </c>
    </row>
    <row r="101" spans="1:9" ht="26.25" customHeight="1" thickBot="1" x14ac:dyDescent="0.25">
      <c r="A101" s="123" t="s">
        <v>116</v>
      </c>
      <c r="B101" s="129" t="s">
        <v>114</v>
      </c>
      <c r="C101" s="125" t="s">
        <v>45</v>
      </c>
      <c r="D101" s="129" t="s">
        <v>114</v>
      </c>
      <c r="F101" s="123" t="s">
        <v>116</v>
      </c>
      <c r="G101" s="129" t="s">
        <v>114</v>
      </c>
      <c r="H101" s="125" t="s">
        <v>45</v>
      </c>
      <c r="I101" s="129" t="s">
        <v>114</v>
      </c>
    </row>
    <row r="102" spans="1:9" ht="15.75" customHeight="1" x14ac:dyDescent="0.2">
      <c r="A102" s="195" t="s">
        <v>120</v>
      </c>
      <c r="F102" s="195" t="s">
        <v>120</v>
      </c>
    </row>
    <row r="103" spans="1:9" x14ac:dyDescent="0.2">
      <c r="A103" s="196"/>
      <c r="B103" s="194" t="s">
        <v>119</v>
      </c>
      <c r="C103" s="194"/>
      <c r="D103" s="194"/>
      <c r="F103" s="196"/>
      <c r="G103" s="194" t="s">
        <v>119</v>
      </c>
      <c r="H103" s="194"/>
      <c r="I103" s="194"/>
    </row>
    <row r="104" spans="1:9" ht="22.5" customHeight="1" x14ac:dyDescent="0.2"/>
    <row r="105" spans="1:9" ht="22.5" customHeight="1" x14ac:dyDescent="0.2"/>
    <row r="106" spans="1:9" ht="22.5" customHeight="1" thickBot="1" x14ac:dyDescent="0.25"/>
    <row r="107" spans="1:9" ht="30" customHeight="1" thickBot="1" x14ac:dyDescent="0.25">
      <c r="A107" s="114" t="s">
        <v>107</v>
      </c>
      <c r="B107" s="190" t="s">
        <v>33</v>
      </c>
      <c r="C107" s="191"/>
      <c r="D107" s="142" t="s">
        <v>1</v>
      </c>
      <c r="F107" s="132"/>
      <c r="G107" s="132"/>
      <c r="H107" s="132"/>
      <c r="I107" s="132"/>
    </row>
    <row r="108" spans="1:9" ht="33.75" customHeight="1" thickBot="1" x14ac:dyDescent="0.25">
      <c r="A108" s="115" t="s">
        <v>108</v>
      </c>
      <c r="B108" s="192"/>
      <c r="C108" s="193"/>
      <c r="D108" s="142" t="str">
        <f>Rahmendaten!$D$5</f>
        <v>Jungen III/S</v>
      </c>
      <c r="F108" s="132"/>
      <c r="G108" s="132"/>
      <c r="H108" s="132"/>
      <c r="I108" s="132"/>
    </row>
    <row r="109" spans="1:9" s="116" customFormat="1" ht="12.75" customHeight="1" x14ac:dyDescent="0.2">
      <c r="C109" s="117"/>
      <c r="F109" s="132"/>
      <c r="G109" s="132"/>
      <c r="H109" s="132"/>
      <c r="I109" s="132"/>
    </row>
    <row r="110" spans="1:9" x14ac:dyDescent="0.2">
      <c r="A110" s="112" t="s">
        <v>109</v>
      </c>
      <c r="F110" s="132"/>
      <c r="G110" s="132"/>
      <c r="H110" s="132"/>
      <c r="I110" s="132"/>
    </row>
    <row r="111" spans="1:9" s="118" customFormat="1" ht="13.5" customHeight="1" thickBot="1" x14ac:dyDescent="0.25">
      <c r="C111" s="119"/>
      <c r="F111" s="132"/>
      <c r="G111" s="132"/>
      <c r="H111" s="132"/>
      <c r="I111" s="132"/>
    </row>
    <row r="112" spans="1:9" ht="26.25" customHeight="1" x14ac:dyDescent="0.2">
      <c r="A112" s="120" t="s">
        <v>110</v>
      </c>
      <c r="B112" s="121" t="str">
        <f>'Schule B - Schule C'!$A$6</f>
        <v>SCHULE B</v>
      </c>
      <c r="C112" s="122" t="s">
        <v>111</v>
      </c>
      <c r="D112" s="121" t="str">
        <f>'Schule B - Schule C'!$H$6</f>
        <v>SCHULE C</v>
      </c>
      <c r="F112" s="132"/>
      <c r="G112" s="132"/>
      <c r="H112" s="132"/>
      <c r="I112" s="132"/>
    </row>
    <row r="113" spans="1:9" ht="26.25" customHeight="1" thickBot="1" x14ac:dyDescent="0.25">
      <c r="A113" s="123" t="s">
        <v>112</v>
      </c>
      <c r="B113" s="131" t="str">
        <f>IF('Schule B - Schule C'!$D$28="","Spieler Mixed",CONCATENATE('Schule B - Schule C'!$D$28," / ",'Schule B - Schule C'!$D$29))</f>
        <v>Spieler Mixed</v>
      </c>
      <c r="C113" s="125" t="s">
        <v>111</v>
      </c>
      <c r="D113" s="131" t="str">
        <f>IF('Schule B - Schule C'!$G$28="","Spieler Mixed",CONCATENATE('Schule B - Schule C'!$G$28," / ",'Schule B - Schule C'!$G$29))</f>
        <v>Spieler Mixed</v>
      </c>
      <c r="F113" s="132"/>
      <c r="G113" s="132"/>
      <c r="H113" s="132"/>
      <c r="I113" s="132"/>
    </row>
    <row r="114" spans="1:9" ht="26.25" customHeight="1" x14ac:dyDescent="0.2">
      <c r="A114" s="126" t="s">
        <v>113</v>
      </c>
      <c r="B114" s="127" t="s">
        <v>114</v>
      </c>
      <c r="C114" s="128" t="s">
        <v>45</v>
      </c>
      <c r="D114" s="127" t="s">
        <v>114</v>
      </c>
      <c r="F114" s="132"/>
      <c r="G114" s="132"/>
      <c r="H114" s="132"/>
      <c r="I114" s="132"/>
    </row>
    <row r="115" spans="1:9" ht="26.25" customHeight="1" x14ac:dyDescent="0.2">
      <c r="A115" s="126" t="s">
        <v>115</v>
      </c>
      <c r="B115" s="127" t="s">
        <v>114</v>
      </c>
      <c r="C115" s="128" t="s">
        <v>45</v>
      </c>
      <c r="D115" s="127" t="s">
        <v>114</v>
      </c>
      <c r="F115" s="132"/>
      <c r="G115" s="132"/>
      <c r="H115" s="132"/>
      <c r="I115" s="132"/>
    </row>
    <row r="116" spans="1:9" ht="26.25" customHeight="1" thickBot="1" x14ac:dyDescent="0.25">
      <c r="A116" s="123" t="s">
        <v>116</v>
      </c>
      <c r="B116" s="129" t="s">
        <v>114</v>
      </c>
      <c r="C116" s="125" t="s">
        <v>45</v>
      </c>
      <c r="D116" s="129" t="s">
        <v>114</v>
      </c>
      <c r="F116" s="132"/>
      <c r="G116" s="132"/>
      <c r="H116" s="132"/>
      <c r="I116" s="132"/>
    </row>
    <row r="117" spans="1:9" ht="15.75" customHeight="1" x14ac:dyDescent="0.2">
      <c r="A117" s="195" t="s">
        <v>120</v>
      </c>
      <c r="F117" s="132"/>
      <c r="G117" s="132"/>
      <c r="H117" s="132"/>
      <c r="I117" s="132"/>
    </row>
    <row r="118" spans="1:9" ht="15" customHeight="1" x14ac:dyDescent="0.2">
      <c r="A118" s="196"/>
      <c r="B118" s="194" t="s">
        <v>119</v>
      </c>
      <c r="C118" s="194"/>
      <c r="D118" s="194"/>
      <c r="F118" s="132"/>
      <c r="G118" s="132"/>
      <c r="H118" s="132"/>
      <c r="I118" s="132"/>
    </row>
  </sheetData>
  <sheetProtection algorithmName="SHA-512" hashValue="qZmcY4CtBiDIT2yX43cCDIDjiQHpydEMAoX9Le/x4kfsDpJKVOTMVPdXHQpNUCHawSbmr6WJlB09A24tjOfpkA==" saltValue="qBviJpEA56Wn6Tu1ldvZUw==" spinCount="100000" sheet="1" objects="1" scenarios="1" selectLockedCells="1"/>
  <mergeCells count="56">
    <mergeCell ref="B3:C3"/>
    <mergeCell ref="G3:H3"/>
    <mergeCell ref="B4:C4"/>
    <mergeCell ref="G4:H4"/>
    <mergeCell ref="A13:A14"/>
    <mergeCell ref="F13:F14"/>
    <mergeCell ref="B14:D14"/>
    <mergeCell ref="G14:I14"/>
    <mergeCell ref="B18:C18"/>
    <mergeCell ref="G18:H18"/>
    <mergeCell ref="B19:C19"/>
    <mergeCell ref="G19:H19"/>
    <mergeCell ref="A28:A29"/>
    <mergeCell ref="F28:F29"/>
    <mergeCell ref="B29:D29"/>
    <mergeCell ref="G29:I29"/>
    <mergeCell ref="B49:C49"/>
    <mergeCell ref="A43:A44"/>
    <mergeCell ref="F43:F44"/>
    <mergeCell ref="B44:D44"/>
    <mergeCell ref="G44:I44"/>
    <mergeCell ref="B33:C33"/>
    <mergeCell ref="G33:H33"/>
    <mergeCell ref="B34:C34"/>
    <mergeCell ref="G34:H34"/>
    <mergeCell ref="B48:C48"/>
    <mergeCell ref="A58:A59"/>
    <mergeCell ref="B59:D59"/>
    <mergeCell ref="B62:C62"/>
    <mergeCell ref="B63:C63"/>
    <mergeCell ref="G63:H63"/>
    <mergeCell ref="G62:H62"/>
    <mergeCell ref="A72:A73"/>
    <mergeCell ref="F72:F73"/>
    <mergeCell ref="B73:D73"/>
    <mergeCell ref="G73:I73"/>
    <mergeCell ref="B77:C77"/>
    <mergeCell ref="G77:H77"/>
    <mergeCell ref="B78:C78"/>
    <mergeCell ref="G78:H78"/>
    <mergeCell ref="A87:A88"/>
    <mergeCell ref="F87:F88"/>
    <mergeCell ref="B88:D88"/>
    <mergeCell ref="G88:I88"/>
    <mergeCell ref="G92:H92"/>
    <mergeCell ref="B93:C93"/>
    <mergeCell ref="G93:H93"/>
    <mergeCell ref="A102:A103"/>
    <mergeCell ref="F102:F103"/>
    <mergeCell ref="B103:D103"/>
    <mergeCell ref="G103:I103"/>
    <mergeCell ref="B107:C107"/>
    <mergeCell ref="B108:C108"/>
    <mergeCell ref="A117:A118"/>
    <mergeCell ref="B118:D118"/>
    <mergeCell ref="B92:C92"/>
  </mergeCells>
  <printOptions horizontalCentered="1" verticalCentered="1"/>
  <pageMargins left="0.47244094488188981" right="0.47244094488188981" top="0.47244094488188981" bottom="0.47244094488188981" header="0.19685039370078741" footer="0.19685039370078741"/>
  <pageSetup paperSize="9" scale="62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39997558519241921"/>
  </sheetPr>
  <dimension ref="A1:AF52"/>
  <sheetViews>
    <sheetView zoomScale="115" zoomScaleNormal="115" workbookViewId="0">
      <selection sqref="A1:W1"/>
    </sheetView>
  </sheetViews>
  <sheetFormatPr baseColWidth="10" defaultRowHeight="15" x14ac:dyDescent="0.2"/>
  <cols>
    <col min="1" max="1" width="4.28515625" style="78" customWidth="1"/>
    <col min="2" max="2" width="28.5703125" style="78" customWidth="1"/>
    <col min="3" max="4" width="4.28515625" style="78" customWidth="1"/>
    <col min="5" max="5" width="5.7109375" style="80" customWidth="1"/>
    <col min="6" max="6" width="4.28515625" style="80" customWidth="1"/>
    <col min="7" max="7" width="5.7109375" style="80" customWidth="1"/>
    <col min="8" max="8" width="7.140625" style="80" customWidth="1"/>
    <col min="9" max="9" width="5.7109375" style="80" customWidth="1"/>
    <col min="10" max="10" width="4.28515625" style="80" customWidth="1"/>
    <col min="11" max="11" width="5.7109375" style="80" customWidth="1"/>
    <col min="12" max="12" width="7.140625" style="80" customWidth="1"/>
    <col min="13" max="13" width="5.7109375" style="80" customWidth="1"/>
    <col min="14" max="14" width="4.28515625" style="80" customWidth="1"/>
    <col min="15" max="15" width="5.7109375" style="80" customWidth="1"/>
    <col min="16" max="16" width="7.140625" style="80" customWidth="1"/>
    <col min="17" max="17" width="5.7109375" style="80" customWidth="1"/>
    <col min="18" max="18" width="4.28515625" style="80" customWidth="1"/>
    <col min="19" max="19" width="5.7109375" style="80" customWidth="1"/>
    <col min="20" max="20" width="7" style="80" customWidth="1"/>
    <col min="21" max="21" width="6.42578125" style="80" customWidth="1"/>
    <col min="22" max="22" width="4.28515625" style="80" customWidth="1"/>
    <col min="23" max="23" width="6.42578125" style="80" customWidth="1"/>
    <col min="24" max="24" width="3.85546875" style="78" customWidth="1"/>
    <col min="25" max="25" width="12.85546875" style="78" hidden="1" customWidth="1"/>
    <col min="26" max="26" width="4.28515625" style="78" customWidth="1"/>
    <col min="27" max="32" width="13.42578125" style="78" hidden="1" customWidth="1"/>
    <col min="33" max="16384" width="11.42578125" style="78"/>
  </cols>
  <sheetData>
    <row r="1" spans="1:26" ht="26.25" x14ac:dyDescent="0.2">
      <c r="A1" s="199" t="str">
        <f>CONCATENATE(Rahmendaten!D3," am ",Rahmendaten!D8," in ",Rahmendaten!D7,"     Wettkampfklasse ",Rahmendaten!D5)</f>
        <v>Nordbayernfinale am 22.02.2016 in Hösbach     Wettkampfklasse Jungen III/S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</row>
    <row r="4" spans="1:26" s="76" customFormat="1" ht="25.5" x14ac:dyDescent="0.2">
      <c r="A4" s="198" t="s">
        <v>57</v>
      </c>
      <c r="B4" s="198"/>
      <c r="E4" s="198"/>
      <c r="F4" s="198"/>
      <c r="G4" s="198"/>
      <c r="H4" s="77"/>
      <c r="I4" s="198"/>
      <c r="J4" s="198"/>
      <c r="K4" s="198"/>
      <c r="L4" s="77"/>
      <c r="M4" s="198" t="s">
        <v>61</v>
      </c>
      <c r="N4" s="198"/>
      <c r="O4" s="198"/>
      <c r="P4" s="77"/>
      <c r="Q4" s="198" t="s">
        <v>62</v>
      </c>
      <c r="R4" s="198"/>
      <c r="S4" s="198" t="s">
        <v>62</v>
      </c>
      <c r="T4" s="77"/>
      <c r="U4" s="198" t="s">
        <v>63</v>
      </c>
      <c r="V4" s="198"/>
      <c r="W4" s="198"/>
    </row>
    <row r="5" spans="1:26" ht="11.25" customHeight="1" x14ac:dyDescent="0.2">
      <c r="E5" s="79"/>
    </row>
    <row r="6" spans="1:26" s="81" customFormat="1" ht="21" thickBot="1" x14ac:dyDescent="0.25">
      <c r="A6" s="81" t="s">
        <v>58</v>
      </c>
      <c r="B6" s="82" t="str">
        <f>IF(Rahmendaten!C14="","SCHULE A",Rahmendaten!C14)</f>
        <v>SCHULE A</v>
      </c>
      <c r="C6" s="83" t="s">
        <v>45</v>
      </c>
      <c r="D6" s="81" t="s">
        <v>60</v>
      </c>
      <c r="E6" s="84" t="str">
        <f>IF(Rahmendaten!D14="","SCHULE B",Rahmendaten!D14)</f>
        <v>SCHULE B</v>
      </c>
      <c r="F6" s="85"/>
      <c r="G6" s="86"/>
      <c r="H6" s="85"/>
      <c r="I6" s="85"/>
      <c r="J6" s="83"/>
      <c r="K6" s="87"/>
      <c r="L6" s="83"/>
      <c r="M6" s="83">
        <f>'Schule A - Schule B'!N30</f>
        <v>0</v>
      </c>
      <c r="N6" s="83" t="s">
        <v>45</v>
      </c>
      <c r="O6" s="87">
        <f>'Schule A - Schule B'!O30</f>
        <v>0</v>
      </c>
      <c r="P6" s="83"/>
      <c r="Q6" s="83">
        <f>'Schule A - Schule B'!P30</f>
        <v>0</v>
      </c>
      <c r="R6" s="83" t="s">
        <v>45</v>
      </c>
      <c r="S6" s="88">
        <f>'Schule A - Schule B'!Q30</f>
        <v>0</v>
      </c>
      <c r="T6" s="83"/>
      <c r="U6" s="83">
        <f>'Schule A - Schule B'!R30</f>
        <v>0</v>
      </c>
      <c r="V6" s="83" t="s">
        <v>45</v>
      </c>
      <c r="W6" s="88">
        <f>'Schule A - Schule B'!S30</f>
        <v>0</v>
      </c>
      <c r="X6" s="83"/>
      <c r="Y6" s="83"/>
      <c r="Z6" s="83"/>
    </row>
    <row r="7" spans="1:26" ht="11.25" customHeight="1" x14ac:dyDescent="0.2">
      <c r="E7" s="79"/>
    </row>
    <row r="8" spans="1:26" s="81" customFormat="1" ht="21" thickBot="1" x14ac:dyDescent="0.25">
      <c r="A8" s="24" t="s">
        <v>59</v>
      </c>
      <c r="B8" s="82" t="str">
        <f>IF(Rahmendaten!E14="","SCHULE C",Rahmendaten!E14)</f>
        <v>SCHULE C</v>
      </c>
      <c r="C8" s="83" t="s">
        <v>45</v>
      </c>
      <c r="D8" s="24" t="s">
        <v>93</v>
      </c>
      <c r="E8" s="84" t="str">
        <f>IF(Rahmendaten!F14="","SCHULE D",Rahmendaten!F14)</f>
        <v>SCHULE D</v>
      </c>
      <c r="F8" s="85"/>
      <c r="G8" s="85"/>
      <c r="H8" s="85"/>
      <c r="I8" s="85"/>
      <c r="J8" s="83"/>
      <c r="K8" s="88"/>
      <c r="L8" s="83"/>
      <c r="M8" s="83">
        <f>'Schule C - Schule D'!N30</f>
        <v>0</v>
      </c>
      <c r="N8" s="83" t="s">
        <v>45</v>
      </c>
      <c r="O8" s="88">
        <f>'Schule C - Schule D'!O30</f>
        <v>0</v>
      </c>
      <c r="P8" s="83"/>
      <c r="Q8" s="83">
        <f>'Schule C - Schule D'!P30</f>
        <v>0</v>
      </c>
      <c r="R8" s="83" t="s">
        <v>45</v>
      </c>
      <c r="S8" s="88">
        <f>'Schule C - Schule D'!Q30</f>
        <v>0</v>
      </c>
      <c r="T8" s="83"/>
      <c r="U8" s="83">
        <f>'Schule C - Schule D'!R30</f>
        <v>0</v>
      </c>
      <c r="V8" s="83" t="s">
        <v>45</v>
      </c>
      <c r="W8" s="88">
        <f>'Schule C - Schule D'!S30</f>
        <v>0</v>
      </c>
      <c r="X8" s="83"/>
      <c r="Y8" s="83"/>
      <c r="Z8" s="83"/>
    </row>
    <row r="9" spans="1:26" ht="11.25" customHeight="1" x14ac:dyDescent="0.2">
      <c r="E9" s="79"/>
    </row>
    <row r="10" spans="1:26" s="81" customFormat="1" ht="21" thickBot="1" x14ac:dyDescent="0.25">
      <c r="A10" s="24" t="s">
        <v>58</v>
      </c>
      <c r="B10" s="82" t="str">
        <f>IF(Rahmendaten!C14="","SCHULE A",Rahmendaten!C14)</f>
        <v>SCHULE A</v>
      </c>
      <c r="C10" s="83" t="s">
        <v>45</v>
      </c>
      <c r="D10" s="24" t="s">
        <v>59</v>
      </c>
      <c r="E10" s="84" t="str">
        <f>IF(Rahmendaten!E14="","SCHULE C",Rahmendaten!E14)</f>
        <v>SCHULE C</v>
      </c>
      <c r="F10" s="85"/>
      <c r="G10" s="85"/>
      <c r="H10" s="85"/>
      <c r="I10" s="85"/>
      <c r="J10" s="83"/>
      <c r="K10" s="88"/>
      <c r="L10" s="83"/>
      <c r="M10" s="83">
        <f>'Schule A - Schule C'!N30</f>
        <v>0</v>
      </c>
      <c r="N10" s="83" t="s">
        <v>45</v>
      </c>
      <c r="O10" s="88">
        <f>'Schule A - Schule C'!O30</f>
        <v>0</v>
      </c>
      <c r="P10" s="83"/>
      <c r="Q10" s="83">
        <f>'Schule A - Schule C'!P30</f>
        <v>0</v>
      </c>
      <c r="R10" s="83" t="s">
        <v>45</v>
      </c>
      <c r="S10" s="88">
        <f>'Schule A - Schule C'!Q30</f>
        <v>0</v>
      </c>
      <c r="T10" s="83"/>
      <c r="U10" s="83">
        <f>'Schule A - Schule C'!R30</f>
        <v>0</v>
      </c>
      <c r="V10" s="83" t="s">
        <v>45</v>
      </c>
      <c r="W10" s="88">
        <f>'Schule A - Schule C'!S30</f>
        <v>0</v>
      </c>
      <c r="X10" s="83"/>
      <c r="Y10" s="83"/>
      <c r="Z10" s="83"/>
    </row>
    <row r="11" spans="1:26" ht="11.25" customHeight="1" x14ac:dyDescent="0.2">
      <c r="E11" s="79"/>
    </row>
    <row r="12" spans="1:26" s="81" customFormat="1" ht="21" thickBot="1" x14ac:dyDescent="0.25">
      <c r="A12" s="24" t="s">
        <v>60</v>
      </c>
      <c r="B12" s="82" t="str">
        <f>IF(Rahmendaten!D14="","SCHULE B",Rahmendaten!D14)</f>
        <v>SCHULE B</v>
      </c>
      <c r="C12" s="83" t="s">
        <v>45</v>
      </c>
      <c r="D12" s="24" t="s">
        <v>93</v>
      </c>
      <c r="E12" s="84" t="str">
        <f>IF(Rahmendaten!F14="","SCHULE D",Rahmendaten!F14)</f>
        <v>SCHULE D</v>
      </c>
      <c r="F12" s="85"/>
      <c r="G12" s="85"/>
      <c r="H12" s="85"/>
      <c r="I12" s="85"/>
      <c r="J12" s="83"/>
      <c r="K12" s="88"/>
      <c r="L12" s="83"/>
      <c r="M12" s="83">
        <f>'Schule B - Schule D'!N30</f>
        <v>0</v>
      </c>
      <c r="N12" s="83" t="s">
        <v>45</v>
      </c>
      <c r="O12" s="88">
        <f>'Schule B - Schule D'!O30</f>
        <v>0</v>
      </c>
      <c r="P12" s="83"/>
      <c r="Q12" s="83">
        <f>'Schule B - Schule D'!P30</f>
        <v>0</v>
      </c>
      <c r="R12" s="83" t="s">
        <v>45</v>
      </c>
      <c r="S12" s="88">
        <f>'Schule B - Schule D'!Q30</f>
        <v>0</v>
      </c>
      <c r="T12" s="83"/>
      <c r="U12" s="83">
        <f>'Schule B - Schule D'!R30</f>
        <v>0</v>
      </c>
      <c r="V12" s="83" t="s">
        <v>45</v>
      </c>
      <c r="W12" s="88">
        <f>'Schule B - Schule D'!S30</f>
        <v>0</v>
      </c>
      <c r="X12" s="83"/>
      <c r="Y12" s="83"/>
      <c r="Z12" s="83"/>
    </row>
    <row r="13" spans="1:26" ht="11.25" customHeight="1" x14ac:dyDescent="0.2">
      <c r="E13" s="79"/>
    </row>
    <row r="14" spans="1:26" s="81" customFormat="1" ht="21" thickBot="1" x14ac:dyDescent="0.25">
      <c r="A14" s="24" t="s">
        <v>58</v>
      </c>
      <c r="B14" s="82" t="str">
        <f>IF(Rahmendaten!C14="","SCHULE A",Rahmendaten!C14)</f>
        <v>SCHULE A</v>
      </c>
      <c r="C14" s="83" t="s">
        <v>45</v>
      </c>
      <c r="D14" s="24" t="s">
        <v>93</v>
      </c>
      <c r="E14" s="84" t="str">
        <f>IF(Rahmendaten!F14="","SCHULE D",Rahmendaten!F14)</f>
        <v>SCHULE D</v>
      </c>
      <c r="F14" s="85"/>
      <c r="G14" s="85"/>
      <c r="H14" s="85"/>
      <c r="I14" s="85"/>
      <c r="J14" s="83"/>
      <c r="K14" s="88"/>
      <c r="L14" s="83"/>
      <c r="M14" s="83">
        <f>'Schule A - Schule D'!N30</f>
        <v>0</v>
      </c>
      <c r="N14" s="83" t="s">
        <v>45</v>
      </c>
      <c r="O14" s="88">
        <f>'Schule A - Schule D'!O30</f>
        <v>0</v>
      </c>
      <c r="P14" s="83"/>
      <c r="Q14" s="83">
        <f>'Schule A - Schule D'!P30</f>
        <v>0</v>
      </c>
      <c r="R14" s="83" t="s">
        <v>45</v>
      </c>
      <c r="S14" s="88">
        <f>'Schule A - Schule D'!Q30</f>
        <v>0</v>
      </c>
      <c r="T14" s="83"/>
      <c r="U14" s="83">
        <f>'Schule A - Schule D'!R30</f>
        <v>0</v>
      </c>
      <c r="V14" s="83" t="s">
        <v>45</v>
      </c>
      <c r="W14" s="88">
        <f>'Schule A - Schule D'!S30</f>
        <v>0</v>
      </c>
      <c r="X14" s="83"/>
      <c r="Y14" s="83"/>
      <c r="Z14" s="83"/>
    </row>
    <row r="15" spans="1:26" ht="11.25" customHeight="1" x14ac:dyDescent="0.2">
      <c r="E15" s="79"/>
    </row>
    <row r="16" spans="1:26" s="81" customFormat="1" ht="21" thickBot="1" x14ac:dyDescent="0.25">
      <c r="A16" s="81" t="s">
        <v>60</v>
      </c>
      <c r="B16" s="82" t="str">
        <f>IF(Rahmendaten!D14="","SCHULE B",Rahmendaten!D14)</f>
        <v>SCHULE B</v>
      </c>
      <c r="C16" s="83" t="s">
        <v>45</v>
      </c>
      <c r="D16" s="81" t="s">
        <v>59</v>
      </c>
      <c r="E16" s="84" t="str">
        <f>IF(Rahmendaten!E14="","SCHULE C",Rahmendaten!E14)</f>
        <v>SCHULE C</v>
      </c>
      <c r="F16" s="85"/>
      <c r="G16" s="85"/>
      <c r="H16" s="85"/>
      <c r="I16" s="85"/>
      <c r="J16" s="83"/>
      <c r="K16" s="88"/>
      <c r="L16" s="83"/>
      <c r="M16" s="83">
        <f>'Schule B - Schule C'!N30</f>
        <v>0</v>
      </c>
      <c r="N16" s="83" t="s">
        <v>45</v>
      </c>
      <c r="O16" s="88">
        <f>'Schule B - Schule C'!O30</f>
        <v>0</v>
      </c>
      <c r="P16" s="83"/>
      <c r="Q16" s="83">
        <f>'Schule B - Schule C'!P30</f>
        <v>0</v>
      </c>
      <c r="R16" s="83" t="s">
        <v>45</v>
      </c>
      <c r="S16" s="88">
        <f>'Schule B - Schule C'!Q30</f>
        <v>0</v>
      </c>
      <c r="T16" s="83"/>
      <c r="U16" s="83">
        <f>'Schule B - Schule C'!R30</f>
        <v>0</v>
      </c>
      <c r="V16" s="83" t="s">
        <v>45</v>
      </c>
      <c r="W16" s="88">
        <f>'Schule B - Schule C'!S30</f>
        <v>0</v>
      </c>
      <c r="X16" s="83"/>
      <c r="Y16" s="83"/>
      <c r="Z16" s="83"/>
    </row>
    <row r="17" spans="1:32" ht="11.25" customHeight="1" x14ac:dyDescent="0.2">
      <c r="E17" s="79"/>
    </row>
    <row r="18" spans="1:32" ht="11.25" customHeight="1" x14ac:dyDescent="0.2">
      <c r="E18" s="79"/>
    </row>
    <row r="19" spans="1:32" ht="11.25" customHeight="1" x14ac:dyDescent="0.2">
      <c r="A19" s="89"/>
      <c r="B19" s="89"/>
      <c r="C19" s="89"/>
      <c r="D19" s="89"/>
      <c r="E19" s="90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</row>
    <row r="20" spans="1:32" ht="11.25" customHeight="1" x14ac:dyDescent="0.2">
      <c r="A20" s="139"/>
      <c r="B20" s="139"/>
      <c r="C20" s="139"/>
      <c r="D20" s="139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</row>
    <row r="21" spans="1:32" ht="11.25" customHeight="1" x14ac:dyDescent="0.2">
      <c r="A21" s="139"/>
      <c r="B21" s="139"/>
      <c r="C21" s="139"/>
      <c r="D21" s="139"/>
      <c r="E21" s="140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</row>
    <row r="22" spans="1:32" s="76" customFormat="1" ht="25.5" x14ac:dyDescent="0.2">
      <c r="A22" s="198" t="s">
        <v>64</v>
      </c>
      <c r="B22" s="198"/>
      <c r="E22" s="198" t="s">
        <v>65</v>
      </c>
      <c r="F22" s="198"/>
      <c r="G22" s="198"/>
      <c r="H22" s="144"/>
      <c r="I22" s="198" t="s">
        <v>61</v>
      </c>
      <c r="J22" s="198"/>
      <c r="K22" s="198"/>
      <c r="L22" s="144"/>
      <c r="M22" s="198" t="s">
        <v>62</v>
      </c>
      <c r="N22" s="198"/>
      <c r="O22" s="198" t="s">
        <v>62</v>
      </c>
      <c r="P22" s="144"/>
      <c r="Q22" s="198" t="s">
        <v>63</v>
      </c>
      <c r="R22" s="198"/>
      <c r="S22" s="198"/>
      <c r="T22" s="144"/>
      <c r="U22" s="198" t="s">
        <v>66</v>
      </c>
      <c r="V22" s="198"/>
      <c r="W22" s="198"/>
      <c r="AA22" s="76" t="s">
        <v>69</v>
      </c>
      <c r="AB22" s="76" t="s">
        <v>67</v>
      </c>
      <c r="AC22" s="76" t="s">
        <v>68</v>
      </c>
      <c r="AD22" s="76" t="s">
        <v>94</v>
      </c>
      <c r="AE22" s="76" t="s">
        <v>95</v>
      </c>
      <c r="AF22" s="76" t="s">
        <v>96</v>
      </c>
    </row>
    <row r="23" spans="1:32" ht="11.25" customHeight="1" x14ac:dyDescent="0.2">
      <c r="E23" s="79"/>
    </row>
    <row r="24" spans="1:32" ht="21" thickBot="1" x14ac:dyDescent="0.25">
      <c r="A24" s="81"/>
      <c r="B24" s="82" t="str">
        <f>IF(Rahmendaten!C14="","SCHULE A",IF($U$35=1,B35,IF($U$37=1,B37,IF($U$39=1,B39,IF(U41=1,B41,"")))))</f>
        <v>SCHULE A</v>
      </c>
      <c r="E24" s="143">
        <f>IF(Rahmendaten!$C$14="",0,IF($U$35=1,E35,IF($U$37=1,E37,IF($U$39=1,E39,IF($U$41=1,E41,0)))))</f>
        <v>0</v>
      </c>
      <c r="F24" s="93" t="s">
        <v>45</v>
      </c>
      <c r="G24" s="145">
        <f>IF(Rahmendaten!$C$14="",0,IF($U$35=1,G35,IF($U$37=1,G37,IF($U$39=1,G39,IF($U$41=1,G41,0)))))</f>
        <v>0</v>
      </c>
      <c r="H24" s="143"/>
      <c r="I24" s="145">
        <f>IF(Rahmendaten!$C$14="",0,IF($U$35=1,I35,IF($U$37=1,I37,IF($U$39=1,I39,IF($U$41=1,I41,0)))))</f>
        <v>0</v>
      </c>
      <c r="J24" s="93" t="s">
        <v>45</v>
      </c>
      <c r="K24" s="145">
        <f>IF(Rahmendaten!$C$14="",0,IF($U$35=1,K35,IF($U$37=1,K37,IF($U$39=1,K39,IF($U$41=1,K41,0)))))</f>
        <v>0</v>
      </c>
      <c r="L24" s="143"/>
      <c r="M24" s="145">
        <f>IF(Rahmendaten!$C$14="",0,IF($U$35=1,M35,IF($U$37=1,M37,IF($U$39=1,M39,IF($U$41=1,M41,0)))))</f>
        <v>0</v>
      </c>
      <c r="N24" s="93" t="s">
        <v>45</v>
      </c>
      <c r="O24" s="145">
        <f>IF(Rahmendaten!$C$14="",0,IF($U$35=1,O35,IF($U$37=1,O37,IF($U$39=1,O39,IF($U$41=1,O41,0)))))</f>
        <v>0</v>
      </c>
      <c r="P24" s="143"/>
      <c r="Q24" s="94">
        <f>IF(Rahmendaten!$C$14="",0,IF($U$35=1,Q35,IF($U$37=1,Q37,IF($U$39=1,Q39,IF($U$41=1,Q41,0)))))</f>
        <v>0</v>
      </c>
      <c r="R24" s="95" t="s">
        <v>45</v>
      </c>
      <c r="S24" s="94">
        <f>IF(Rahmendaten!$C$14="",0,IF($U$35=1,S35,IF($U$37=1,S37,IF($U$39=1,S39,IF($U$41=1,S41,0)))))</f>
        <v>0</v>
      </c>
      <c r="T24" s="96">
        <f>Q24-S24</f>
        <v>0</v>
      </c>
      <c r="U24" s="197" t="str">
        <f>IF(AND(E24=0,G24=0),"",1)</f>
        <v/>
      </c>
      <c r="V24" s="197"/>
      <c r="W24" s="197"/>
      <c r="Y24" s="25"/>
      <c r="AA24" s="80" t="e">
        <f>IF(AND(#REF!=0,#REF!=0),"",IF(#REF!=#REF!,1,IF(#REF!&gt;#REF!,2,0)))</f>
        <v>#REF!</v>
      </c>
      <c r="AB24" s="97" t="s">
        <v>70</v>
      </c>
      <c r="AC24" s="97" t="e">
        <f>IF(AND(#REF!=0,#REF!=0),"",IF(#REF!=#REF!,1,IF(#REF!&gt;#REF!,2,0)))</f>
        <v>#REF!</v>
      </c>
      <c r="AD24" s="97" t="s">
        <v>70</v>
      </c>
      <c r="AE24" s="78" t="str">
        <f>IF(AND(M3=0,O3=0),"",IF(M3=O3,1,IF(M3&gt;O3,2,0)))</f>
        <v/>
      </c>
      <c r="AF24" s="97" t="s">
        <v>70</v>
      </c>
    </row>
    <row r="25" spans="1:32" ht="11.25" customHeight="1" x14ac:dyDescent="0.2">
      <c r="E25" s="98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94"/>
      <c r="R25" s="94"/>
      <c r="S25" s="94"/>
      <c r="T25" s="99"/>
      <c r="U25" s="143"/>
      <c r="V25" s="143"/>
      <c r="W25" s="143"/>
    </row>
    <row r="26" spans="1:32" ht="21" thickBot="1" x14ac:dyDescent="0.25">
      <c r="A26" s="81"/>
      <c r="B26" s="82" t="str">
        <f>IF(Rahmendaten!D14="","SCHULE B",IF($U$35=2,B35,IF($U$37=2,B37,IF($U$39=2,B39,IF(U41=2,B41,"")))))</f>
        <v>SCHULE B</v>
      </c>
      <c r="E26" s="143">
        <f>IF(Rahmendaten!$D$14="",0,IF($U$35=2,E35,IF($U$37=2,E37,IF($U$39=2,E39,IF($U$41=2,E41,0)))))</f>
        <v>0</v>
      </c>
      <c r="F26" s="93" t="s">
        <v>45</v>
      </c>
      <c r="G26" s="143">
        <f>IF(Rahmendaten!$D$14="",0,IF($U$35=2,G35,IF($U$37=2,G37,IF($U$39=2,G39,IF($U$41=2,G41,0)))))</f>
        <v>0</v>
      </c>
      <c r="H26" s="143"/>
      <c r="I26" s="143">
        <f>IF(Rahmendaten!$D$14="",0,IF($U$35=2,I35,IF($U$37=2,I37,IF($U$39=2,I39,IF($U$41=2,I41,0)))))</f>
        <v>0</v>
      </c>
      <c r="J26" s="93" t="s">
        <v>45</v>
      </c>
      <c r="K26" s="143">
        <f>IF(Rahmendaten!$D$14="",0,IF($U$35=2,K35,IF($U$37=2,K37,IF($U$39=2,K39,IF($U$41=2,K41,0)))))</f>
        <v>0</v>
      </c>
      <c r="L26" s="143"/>
      <c r="M26" s="143">
        <f>IF(Rahmendaten!$D$14="",0,IF($U$35=2,M35,IF($U$37=2,M37,IF($U$39=2,M39,IF($U$41=2,M41,0)))))</f>
        <v>0</v>
      </c>
      <c r="N26" s="93" t="s">
        <v>45</v>
      </c>
      <c r="O26" s="143">
        <f>IF(Rahmendaten!$D$14="",0,IF($U$35=2,O35,IF($U$37=2,O37,IF($U$39=2,O39,IF($U$41=2,O41,0)))))</f>
        <v>0</v>
      </c>
      <c r="P26" s="143"/>
      <c r="Q26" s="94">
        <f>IF(Rahmendaten!$D$14="",0,IF($U$35=2,Q35,IF($U$37=2,Q37,IF($U$39=2,Q39,IF($U$41=2,Q41,0)))))</f>
        <v>0</v>
      </c>
      <c r="R26" s="95" t="s">
        <v>45</v>
      </c>
      <c r="S26" s="94">
        <f>IF(Rahmendaten!$D$14="",0,IF($U$35=2,S35,IF($U$37=2,S37,IF($U$39=2,S39,IF($U$41=2,S41,0)))))</f>
        <v>0</v>
      </c>
      <c r="T26" s="96">
        <f>Q26-S26</f>
        <v>0</v>
      </c>
      <c r="U26" s="197" t="str">
        <f>IF(AND(E26=0,G26=0),"",2)</f>
        <v/>
      </c>
      <c r="V26" s="197"/>
      <c r="W26" s="197"/>
      <c r="Y26" s="25"/>
      <c r="AA26" s="100" t="e">
        <f>IF(AND(#REF!=0,#REF!=0),"",IF(#REF!=#REF!,1,IF(#REF!&gt;#REF!,2,0)))</f>
        <v>#REF!</v>
      </c>
      <c r="AB26" s="97" t="s">
        <v>70</v>
      </c>
      <c r="AC26" s="97" t="s">
        <v>70</v>
      </c>
      <c r="AD26" s="78" t="str">
        <f>IF(AND(M1=0,O1=0),"",IF(M1=O1,1,IF(M1&gt;O1,2,0)))</f>
        <v/>
      </c>
      <c r="AE26" s="97" t="s">
        <v>70</v>
      </c>
      <c r="AF26" s="78" t="str">
        <f>IF(AND(M5=0,O5=0),"",IF(M5=O5,1,IF(M5&gt;O5,2,0)))</f>
        <v/>
      </c>
    </row>
    <row r="27" spans="1:32" ht="11.25" customHeight="1" x14ac:dyDescent="0.2">
      <c r="E27" s="98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94"/>
      <c r="R27" s="94"/>
      <c r="S27" s="94"/>
      <c r="T27" s="99"/>
      <c r="U27" s="143"/>
      <c r="V27" s="143"/>
      <c r="W27" s="143"/>
    </row>
    <row r="28" spans="1:32" ht="21" thickBot="1" x14ac:dyDescent="0.25">
      <c r="A28" s="81"/>
      <c r="B28" s="82" t="str">
        <f>IF(Rahmendaten!E14="","SCHULE C",IF($U$35=3,B35,IF($U$37=3,B37,IF($U$39=3,B39,IF(U41=3,B41,"")))))</f>
        <v>SCHULE C</v>
      </c>
      <c r="E28" s="143">
        <f>IF(Rahmendaten!$E$14="",0,IF($U$35=3,E35,IF($U$37=3,E37,IF($U$39=3,E39,IF($U$41=3,E41,0)))))</f>
        <v>0</v>
      </c>
      <c r="F28" s="93" t="s">
        <v>45</v>
      </c>
      <c r="G28" s="143">
        <f>IF(Rahmendaten!$E$14="",0,IF($U$35=3,G35,IF($U$37=3,G37,IF($U$39=3,G39,IF($U$41=3,G41,0)))))</f>
        <v>0</v>
      </c>
      <c r="H28" s="143"/>
      <c r="I28" s="143">
        <f>IF(Rahmendaten!$E$14="",0,IF($U$35=3,I35,IF($U$37=3,I37,IF($U$39=3,I39,IF($U$41=3,I41,0)))))</f>
        <v>0</v>
      </c>
      <c r="J28" s="93" t="s">
        <v>45</v>
      </c>
      <c r="K28" s="143">
        <f>IF(Rahmendaten!$E$14="",0,IF($U$35=3,K35,IF($U$37=3,K37,IF($U$39=3,K39,IF($U$41=3,K41,0)))))</f>
        <v>0</v>
      </c>
      <c r="L28" s="143"/>
      <c r="M28" s="143">
        <f>IF(Rahmendaten!$E$14="",0,IF($U$35=3,M35,IF($U$37=3,M37,IF($U$39=3,M39,IF($U$41=3,M41,0)))))</f>
        <v>0</v>
      </c>
      <c r="N28" s="93" t="s">
        <v>45</v>
      </c>
      <c r="O28" s="143">
        <f>IF(Rahmendaten!$E$14="",0,IF($U$35=3,O35,IF($U$37=3,O37,IF($U$39=3,O39,IF($U$41=3,O41,0)))))</f>
        <v>0</v>
      </c>
      <c r="P28" s="143"/>
      <c r="Q28" s="94">
        <f>IF(Rahmendaten!$E$14="",0,IF($U$35=3,Q35,IF($U$37=3,Q37,IF($U$39=3,Q39,IF($U$41=3,Q41,0)))))</f>
        <v>0</v>
      </c>
      <c r="R28" s="95" t="s">
        <v>45</v>
      </c>
      <c r="S28" s="94">
        <f>IF(Rahmendaten!$E$14="",0,IF($U$35=3,S35,IF($U$37=3,S37,IF($U$39=3,S39,IF($U$41=3,S41,0)))))</f>
        <v>0</v>
      </c>
      <c r="T28" s="96">
        <f>Q28-S28</f>
        <v>0</v>
      </c>
      <c r="U28" s="197" t="str">
        <f>IF(AND(E28=0,G28=0),"",3)</f>
        <v/>
      </c>
      <c r="V28" s="197"/>
      <c r="W28" s="197"/>
      <c r="Y28" s="25"/>
      <c r="AA28" s="97" t="s">
        <v>70</v>
      </c>
      <c r="AB28" s="80" t="e">
        <f>IF(AND(#REF!=0,#REF!=0),"",IF(#REF!=#REF!,1,IF(#REF!&gt;#REF!,2,0)))</f>
        <v>#REF!</v>
      </c>
      <c r="AC28" s="97" t="e">
        <f>IF(AND(#REF!=0,#REF!=0),"",IF(#REF!=#REF!,1,IF(#REF!&gt;#REF!,2,0)))</f>
        <v>#REF!</v>
      </c>
      <c r="AD28" s="97" t="s">
        <v>70</v>
      </c>
      <c r="AE28" s="97" t="s">
        <v>70</v>
      </c>
      <c r="AF28" s="78" t="str">
        <f>IF(AND(M5=0,O5=0),"",IF(M5=O5,1,IF(O5&gt;M5,2,0)))</f>
        <v/>
      </c>
    </row>
    <row r="29" spans="1:32" ht="11.25" customHeight="1" x14ac:dyDescent="0.2">
      <c r="E29" s="98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94"/>
      <c r="R29" s="94"/>
      <c r="S29" s="94"/>
      <c r="T29" s="99"/>
      <c r="U29" s="143"/>
      <c r="V29" s="143"/>
      <c r="W29" s="143"/>
    </row>
    <row r="30" spans="1:32" ht="21" thickBot="1" x14ac:dyDescent="0.25">
      <c r="A30" s="24"/>
      <c r="B30" s="82" t="str">
        <f>IF(Rahmendaten!F14="","SCHULE D",IF($U$35=4,B35,IF($U$37=4,B37,IF($U$39=4,B39,IF(U41=4,B41,"")))))</f>
        <v>SCHULE D</v>
      </c>
      <c r="E30" s="143">
        <f>IF(Rahmendaten!$F$14="",0,IF($U$35=4,E35,IF($U$37=4,E37,IF($U$39=4,E39,IF($U$41=4,E41,0)))))</f>
        <v>0</v>
      </c>
      <c r="F30" s="93" t="s">
        <v>45</v>
      </c>
      <c r="G30" s="143">
        <f>IF(Rahmendaten!$F$14="",0,IF($U$35=4,G35,IF($U$37=4,G37,IF($U$39=4,G39,IF($U$41=4,G41,0)))))</f>
        <v>0</v>
      </c>
      <c r="H30" s="143"/>
      <c r="I30" s="143">
        <f>IF(Rahmendaten!$F$14="",0,IF($U$35=4,I35,IF($U$37=4,I37,IF($U$39=4,I39,IF($U$41=4,I41,0)))))</f>
        <v>0</v>
      </c>
      <c r="J30" s="93" t="s">
        <v>45</v>
      </c>
      <c r="K30" s="143">
        <f>IF(Rahmendaten!$F$14="",0,IF($U$35=4,K35,IF($U$37=4,K37,IF($U$39=4,K39,IF($U$41=4,K41,0)))))</f>
        <v>0</v>
      </c>
      <c r="L30" s="143"/>
      <c r="M30" s="143">
        <f>IF(Rahmendaten!$F$14="",0,IF($U$35=4,M35,IF($U$37=4,M37,IF($U$39=4,M39,IF($U$41=4,M41,0)))))</f>
        <v>0</v>
      </c>
      <c r="N30" s="93" t="s">
        <v>45</v>
      </c>
      <c r="O30" s="143">
        <f>IF(Rahmendaten!$F$14="",0,IF($U$35=4,O35,IF($U$37=4,O37,IF($U$39=4,O39,IF($U$41=4,O41,0)))))</f>
        <v>0</v>
      </c>
      <c r="P30" s="143"/>
      <c r="Q30" s="94">
        <f>IF(Rahmendaten!$F$14="",0,IF($U$35=4,Q35,IF($U$37=4,Q37,IF($U$39=4,Q39,IF($U$41=4,Q41,0)))))</f>
        <v>0</v>
      </c>
      <c r="R30" s="95" t="s">
        <v>45</v>
      </c>
      <c r="S30" s="94">
        <f>IF(Rahmendaten!$F$14="",0,IF($U$35=4,S35,IF($U$37=4,S37,IF($U$39=4,S39,IF($U$41=4,S41,0)))))</f>
        <v>0</v>
      </c>
      <c r="T30" s="96">
        <f>Q30-S30</f>
        <v>0</v>
      </c>
      <c r="U30" s="197" t="str">
        <f>IF(AND(E30=0,G30=0),"",4)</f>
        <v/>
      </c>
      <c r="V30" s="197"/>
      <c r="W30" s="197"/>
      <c r="Y30" s="25"/>
      <c r="AA30" s="97" t="s">
        <v>70</v>
      </c>
      <c r="AB30" s="97" t="e">
        <f>IF(AND(#REF!=0,#REF!=0),"",IF(#REF!=#REF!,1,IF(#REF!&gt;#REF!,2,0)))</f>
        <v>#REF!</v>
      </c>
      <c r="AC30" s="97" t="s">
        <v>70</v>
      </c>
      <c r="AD30" s="97" t="str">
        <f>IF(AND(M1=0,O1=0),"",IF(M1=O1,1,IF(O1&gt;M1,2,0)))</f>
        <v/>
      </c>
      <c r="AE30" s="78" t="str">
        <f>IF(AND(M3=0,O3=0),"",IF(M3=O3,1,IF(O3&gt;M3,2,0)))</f>
        <v/>
      </c>
      <c r="AF30" s="97" t="s">
        <v>70</v>
      </c>
    </row>
    <row r="31" spans="1:32" ht="11.25" customHeight="1" x14ac:dyDescent="0.2">
      <c r="A31" s="139"/>
      <c r="B31" s="139"/>
      <c r="C31" s="139"/>
      <c r="D31" s="139"/>
      <c r="E31" s="140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</row>
    <row r="32" spans="1:32" ht="11.25" customHeight="1" x14ac:dyDescent="0.2">
      <c r="E32" s="79"/>
    </row>
    <row r="33" spans="1:32" s="76" customFormat="1" ht="25.5" hidden="1" x14ac:dyDescent="0.2">
      <c r="A33" s="198" t="s">
        <v>64</v>
      </c>
      <c r="B33" s="198"/>
      <c r="E33" s="198" t="s">
        <v>65</v>
      </c>
      <c r="F33" s="198"/>
      <c r="G33" s="198"/>
      <c r="H33" s="77"/>
      <c r="I33" s="198" t="s">
        <v>61</v>
      </c>
      <c r="J33" s="198"/>
      <c r="K33" s="198"/>
      <c r="L33" s="77"/>
      <c r="M33" s="198" t="s">
        <v>62</v>
      </c>
      <c r="N33" s="198"/>
      <c r="O33" s="198" t="s">
        <v>62</v>
      </c>
      <c r="P33" s="77"/>
      <c r="Q33" s="198" t="s">
        <v>63</v>
      </c>
      <c r="R33" s="198"/>
      <c r="S33" s="198"/>
      <c r="T33" s="77"/>
      <c r="U33" s="198" t="s">
        <v>66</v>
      </c>
      <c r="V33" s="198"/>
      <c r="W33" s="198"/>
      <c r="Y33" s="76" t="s">
        <v>155</v>
      </c>
      <c r="AA33" s="76" t="s">
        <v>69</v>
      </c>
      <c r="AB33" s="76" t="s">
        <v>67</v>
      </c>
      <c r="AC33" s="76" t="s">
        <v>68</v>
      </c>
      <c r="AD33" s="76" t="s">
        <v>94</v>
      </c>
      <c r="AE33" s="76" t="s">
        <v>95</v>
      </c>
      <c r="AF33" s="76" t="s">
        <v>96</v>
      </c>
    </row>
    <row r="34" spans="1:32" ht="11.25" hidden="1" customHeight="1" x14ac:dyDescent="0.2">
      <c r="E34" s="79"/>
    </row>
    <row r="35" spans="1:32" ht="21" hidden="1" thickBot="1" x14ac:dyDescent="0.25">
      <c r="A35" s="81" t="s">
        <v>58</v>
      </c>
      <c r="B35" s="82" t="str">
        <f>IF(Rahmendaten!C14="","SCHULE A",Rahmendaten!C14)</f>
        <v>SCHULE A</v>
      </c>
      <c r="E35" s="92">
        <f>SUM(AA35,AC35,AE35)</f>
        <v>0</v>
      </c>
      <c r="F35" s="93" t="s">
        <v>45</v>
      </c>
      <c r="G35" s="92">
        <f>SUM(AA37,AC39,AE41)</f>
        <v>0</v>
      </c>
      <c r="H35" s="92"/>
      <c r="I35" s="92">
        <f>M6+M10+M14</f>
        <v>0</v>
      </c>
      <c r="J35" s="93" t="s">
        <v>45</v>
      </c>
      <c r="K35" s="92">
        <f>O6+O10+O14</f>
        <v>0</v>
      </c>
      <c r="L35" s="92"/>
      <c r="M35" s="92">
        <f>Q6+Q10+Q14</f>
        <v>0</v>
      </c>
      <c r="N35" s="93" t="s">
        <v>45</v>
      </c>
      <c r="O35" s="92">
        <f>S6+S10+S14</f>
        <v>0</v>
      </c>
      <c r="P35" s="92"/>
      <c r="Q35" s="94">
        <f>U6+U10+U14</f>
        <v>0</v>
      </c>
      <c r="R35" s="95" t="s">
        <v>45</v>
      </c>
      <c r="S35" s="94">
        <f>W6+W10+W14</f>
        <v>0</v>
      </c>
      <c r="T35" s="96">
        <f>Q35-S35</f>
        <v>0</v>
      </c>
      <c r="U35" s="197" t="str">
        <f>IF(AND(E35=0,G35=0),"",RANK(Y35,$Y$35:$Y$41))</f>
        <v/>
      </c>
      <c r="V35" s="197"/>
      <c r="W35" s="197"/>
      <c r="Y35" s="25" t="str">
        <f>IF(AND(E35=0,G35=0),"",E35*10000000+(I35-K35)*100000+(M35-O35)*1000+(Q35-S35)+100000000)</f>
        <v/>
      </c>
      <c r="AA35" s="80" t="str">
        <f>IF(AND(M6=0,O6=0),"",IF(M6=O6,1,IF(M6&gt;O6,2,0)))</f>
        <v/>
      </c>
      <c r="AB35" s="97" t="s">
        <v>70</v>
      </c>
      <c r="AC35" s="97" t="str">
        <f>IF(AND(M10=0,O10=0),"",IF(M10=O10,1,IF(M10&gt;O10,2,0)))</f>
        <v/>
      </c>
      <c r="AD35" s="97" t="s">
        <v>70</v>
      </c>
      <c r="AE35" s="78" t="str">
        <f>IF(AND(M14=0,O14=0),"",IF(M14=O14,1,IF(M14&gt;O14,2,0)))</f>
        <v/>
      </c>
      <c r="AF35" s="97" t="s">
        <v>70</v>
      </c>
    </row>
    <row r="36" spans="1:32" ht="11.25" hidden="1" customHeight="1" x14ac:dyDescent="0.2">
      <c r="E36" s="98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4"/>
      <c r="R36" s="94"/>
      <c r="S36" s="94"/>
      <c r="T36" s="99"/>
      <c r="U36" s="92"/>
      <c r="V36" s="92"/>
      <c r="W36" s="92"/>
    </row>
    <row r="37" spans="1:32" ht="21" hidden="1" thickBot="1" x14ac:dyDescent="0.25">
      <c r="A37" s="81" t="s">
        <v>60</v>
      </c>
      <c r="B37" s="82" t="str">
        <f>IF(Rahmendaten!D14="","SCHULE B",Rahmendaten!D14)</f>
        <v>SCHULE B</v>
      </c>
      <c r="E37" s="92">
        <f>SUM(AA37,AD37,AF37)</f>
        <v>0</v>
      </c>
      <c r="F37" s="93" t="s">
        <v>45</v>
      </c>
      <c r="G37" s="92">
        <f>SUM(AA35,AD41,AF39)</f>
        <v>0</v>
      </c>
      <c r="H37" s="92"/>
      <c r="I37" s="92">
        <f>O6+M12+M16</f>
        <v>0</v>
      </c>
      <c r="J37" s="93" t="s">
        <v>45</v>
      </c>
      <c r="K37" s="92">
        <f>M6+O12+O16</f>
        <v>0</v>
      </c>
      <c r="L37" s="92"/>
      <c r="M37" s="92">
        <f>S6+Q12+Q16</f>
        <v>0</v>
      </c>
      <c r="N37" s="93" t="s">
        <v>45</v>
      </c>
      <c r="O37" s="92">
        <f>Q6+S12+S16</f>
        <v>0</v>
      </c>
      <c r="P37" s="92"/>
      <c r="Q37" s="94">
        <f>W6+U12+U16</f>
        <v>0</v>
      </c>
      <c r="R37" s="95" t="s">
        <v>45</v>
      </c>
      <c r="S37" s="94">
        <f>U6+W12+W16</f>
        <v>0</v>
      </c>
      <c r="T37" s="96">
        <f>Q37-S37</f>
        <v>0</v>
      </c>
      <c r="U37" s="197" t="str">
        <f>IF(AND(E37=0,G37=0),"",RANK(Y37,$Y$35:$Y$41))</f>
        <v/>
      </c>
      <c r="V37" s="197"/>
      <c r="W37" s="197"/>
      <c r="Y37" s="25" t="str">
        <f>IF(AND(E37=0,G37=0),"",E37*10000000+(I37-K37)*100000+(M37-O37)*1000+(Q37-S37)+100000000)</f>
        <v/>
      </c>
      <c r="AA37" s="100" t="str">
        <f>IF(AND(M6=0,O6=0),"",IF(M6=O6,1,IF(O6&gt;M6,2,0)))</f>
        <v/>
      </c>
      <c r="AB37" s="97" t="s">
        <v>70</v>
      </c>
      <c r="AC37" s="97" t="s">
        <v>70</v>
      </c>
      <c r="AD37" s="78" t="str">
        <f>IF(AND(M12=0,O12=0),"",IF(M12=O12,1,IF(M12&gt;O12,2,0)))</f>
        <v/>
      </c>
      <c r="AE37" s="97" t="s">
        <v>70</v>
      </c>
      <c r="AF37" s="78" t="str">
        <f>IF(AND(M16=0,O16=0),"",IF(M16=O16,1,IF(M16&gt;O16,2,0)))</f>
        <v/>
      </c>
    </row>
    <row r="38" spans="1:32" ht="11.25" hidden="1" customHeight="1" x14ac:dyDescent="0.2">
      <c r="E38" s="98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4"/>
      <c r="R38" s="94"/>
      <c r="S38" s="94"/>
      <c r="T38" s="99"/>
      <c r="U38" s="92"/>
      <c r="V38" s="92"/>
      <c r="W38" s="92"/>
    </row>
    <row r="39" spans="1:32" ht="21" hidden="1" thickBot="1" x14ac:dyDescent="0.25">
      <c r="A39" s="81" t="s">
        <v>59</v>
      </c>
      <c r="B39" s="82" t="str">
        <f>IF(Rahmendaten!E14="","SCHULE C",Rahmendaten!E14)</f>
        <v>SCHULE C</v>
      </c>
      <c r="E39" s="92">
        <f>SUM(AB39,AC39,AF39)</f>
        <v>0</v>
      </c>
      <c r="F39" s="93" t="s">
        <v>45</v>
      </c>
      <c r="G39" s="92">
        <f>SUM(AB41,AC35,AF37)</f>
        <v>0</v>
      </c>
      <c r="H39" s="92"/>
      <c r="I39" s="92">
        <f>M8+O10+O16</f>
        <v>0</v>
      </c>
      <c r="J39" s="93" t="s">
        <v>45</v>
      </c>
      <c r="K39" s="92">
        <f>O8+M10+M16</f>
        <v>0</v>
      </c>
      <c r="L39" s="92"/>
      <c r="M39" s="92">
        <f>Q8+S10+S16</f>
        <v>0</v>
      </c>
      <c r="N39" s="93" t="s">
        <v>45</v>
      </c>
      <c r="O39" s="92">
        <f>S8+Q10+Q16</f>
        <v>0</v>
      </c>
      <c r="P39" s="92"/>
      <c r="Q39" s="94">
        <f>U8+W10+W16</f>
        <v>0</v>
      </c>
      <c r="R39" s="95" t="s">
        <v>45</v>
      </c>
      <c r="S39" s="94">
        <f>W8+U10+U16</f>
        <v>0</v>
      </c>
      <c r="T39" s="96">
        <f>Q39-S39</f>
        <v>0</v>
      </c>
      <c r="U39" s="197" t="str">
        <f>IF(AND(E39=0,G39=0),"",RANK(Y39,$Y$35:$Y$41))</f>
        <v/>
      </c>
      <c r="V39" s="197"/>
      <c r="W39" s="197"/>
      <c r="Y39" s="25" t="str">
        <f>IF(AND(E39=0,G39=0),"",E39*10000000+(I39-K39)*100000+(M39-O39)*1000+(Q39-S39)+100000000)</f>
        <v/>
      </c>
      <c r="AA39" s="97" t="s">
        <v>70</v>
      </c>
      <c r="AB39" s="80" t="str">
        <f>IF(AND(M8=0,O8=0),"",IF(M8=O8,1,IF(M8&gt;O8,2,0)))</f>
        <v/>
      </c>
      <c r="AC39" s="97" t="str">
        <f>IF(AND(M10=0,O10=0),"",IF(M10=O10,1,IF(O10&gt;M10,2,0)))</f>
        <v/>
      </c>
      <c r="AD39" s="97" t="s">
        <v>70</v>
      </c>
      <c r="AE39" s="97" t="s">
        <v>70</v>
      </c>
      <c r="AF39" s="78" t="str">
        <f>IF(AND(M16=0,O16=0),"",IF(M16=O16,1,IF(O16&gt;M16,2,0)))</f>
        <v/>
      </c>
    </row>
    <row r="40" spans="1:32" ht="11.25" hidden="1" customHeight="1" x14ac:dyDescent="0.2">
      <c r="E40" s="98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4"/>
      <c r="R40" s="94"/>
      <c r="S40" s="94"/>
      <c r="T40" s="99"/>
      <c r="U40" s="92"/>
      <c r="V40" s="92"/>
      <c r="W40" s="92"/>
    </row>
    <row r="41" spans="1:32" ht="21" hidden="1" thickBot="1" x14ac:dyDescent="0.25">
      <c r="A41" s="24" t="s">
        <v>93</v>
      </c>
      <c r="B41" s="82" t="str">
        <f>IF(Rahmendaten!F14="","SCHULE D",Rahmendaten!F14)</f>
        <v>SCHULE D</v>
      </c>
      <c r="E41" s="92">
        <f>SUM(AB41,AD41,AE41)</f>
        <v>0</v>
      </c>
      <c r="F41" s="93" t="s">
        <v>45</v>
      </c>
      <c r="G41" s="92">
        <f>SUM(AB39,AD37,AE35)</f>
        <v>0</v>
      </c>
      <c r="H41" s="92"/>
      <c r="I41" s="92">
        <f>O8+O12+O14</f>
        <v>0</v>
      </c>
      <c r="J41" s="93" t="s">
        <v>45</v>
      </c>
      <c r="K41" s="92">
        <f>M8+M12+M14</f>
        <v>0</v>
      </c>
      <c r="L41" s="92"/>
      <c r="M41" s="92">
        <f>S8+S12+S14</f>
        <v>0</v>
      </c>
      <c r="N41" s="93" t="s">
        <v>45</v>
      </c>
      <c r="O41" s="92">
        <f>Q8+Q12+Q14</f>
        <v>0</v>
      </c>
      <c r="P41" s="92"/>
      <c r="Q41" s="94">
        <f>W8+W12+W14</f>
        <v>0</v>
      </c>
      <c r="R41" s="95" t="s">
        <v>45</v>
      </c>
      <c r="S41" s="94">
        <f>U8+U12+U14</f>
        <v>0</v>
      </c>
      <c r="T41" s="96">
        <f>Q41-S41</f>
        <v>0</v>
      </c>
      <c r="U41" s="197" t="str">
        <f>IF(AND(E41=0,G41=0),"",RANK(Y41,$Y$35:$Y$41))</f>
        <v/>
      </c>
      <c r="V41" s="197"/>
      <c r="W41" s="197"/>
      <c r="Y41" s="25" t="str">
        <f>IF(AND(E41=0,G41=0),"",E41*10000000+(I41-K41)*100000+(M41-O41)*1000+(Q41-S41)+100000000)</f>
        <v/>
      </c>
      <c r="AA41" s="97" t="s">
        <v>70</v>
      </c>
      <c r="AB41" s="97" t="str">
        <f>IF(AND(M8=0,O8=0),"",IF(M8=O8,1,IF(O8&gt;M8,2,0)))</f>
        <v/>
      </c>
      <c r="AC41" s="97" t="s">
        <v>70</v>
      </c>
      <c r="AD41" s="97" t="str">
        <f>IF(AND(M12=0,O12=0),"",IF(M12=O12,1,IF(O12&gt;M12,2,0)))</f>
        <v/>
      </c>
      <c r="AE41" s="78" t="str">
        <f>IF(AND(M14=0,O14=0),"",IF(M14=O14,1,IF(O14&gt;M14,2,0)))</f>
        <v/>
      </c>
      <c r="AF41" s="97" t="s">
        <v>70</v>
      </c>
    </row>
    <row r="44" spans="1:32" x14ac:dyDescent="0.2">
      <c r="E44" s="79"/>
    </row>
    <row r="45" spans="1:32" x14ac:dyDescent="0.2">
      <c r="E45" s="79"/>
    </row>
    <row r="46" spans="1:32" x14ac:dyDescent="0.2">
      <c r="E46" s="79"/>
    </row>
    <row r="47" spans="1:32" x14ac:dyDescent="0.2"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52" spans="2:2" x14ac:dyDescent="0.2">
      <c r="B52" s="101"/>
    </row>
  </sheetData>
  <sheetProtection password="C7E4" sheet="1" objects="1" scenarios="1" selectLockedCells="1"/>
  <dataConsolidate/>
  <mergeCells count="27">
    <mergeCell ref="A1:W1"/>
    <mergeCell ref="Q33:S33"/>
    <mergeCell ref="M4:O4"/>
    <mergeCell ref="Q4:S4"/>
    <mergeCell ref="U4:W4"/>
    <mergeCell ref="A4:B4"/>
    <mergeCell ref="A33:B33"/>
    <mergeCell ref="E4:G4"/>
    <mergeCell ref="I4:K4"/>
    <mergeCell ref="I33:K33"/>
    <mergeCell ref="E33:G33"/>
    <mergeCell ref="M33:O33"/>
    <mergeCell ref="A22:B22"/>
    <mergeCell ref="E22:G22"/>
    <mergeCell ref="I22:K22"/>
    <mergeCell ref="M22:O22"/>
    <mergeCell ref="U41:W41"/>
    <mergeCell ref="U33:W33"/>
    <mergeCell ref="U35:W35"/>
    <mergeCell ref="U37:W37"/>
    <mergeCell ref="U39:W39"/>
    <mergeCell ref="U30:W30"/>
    <mergeCell ref="Q22:S22"/>
    <mergeCell ref="U22:W22"/>
    <mergeCell ref="U24:W24"/>
    <mergeCell ref="U26:W26"/>
    <mergeCell ref="U28:W28"/>
  </mergeCells>
  <conditionalFormatting sqref="U37:W37 U39:W39 U41:W41">
    <cfRule type="containsText" dxfId="7" priority="31" operator="containsText" text="1">
      <formula>NOT(ISERROR(SEARCH("1",U37)))</formula>
    </cfRule>
  </conditionalFormatting>
  <conditionalFormatting sqref="U35:W35 U37:W37 U39:W39 U41:W41">
    <cfRule type="cellIs" dxfId="6" priority="26" stopIfTrue="1" operator="equal">
      <formula>3</formula>
    </cfRule>
    <cfRule type="cellIs" dxfId="5" priority="27" stopIfTrue="1" operator="equal">
      <formula>2</formula>
    </cfRule>
    <cfRule type="cellIs" dxfId="4" priority="28" stopIfTrue="1" operator="equal">
      <formula>1</formula>
    </cfRule>
  </conditionalFormatting>
  <conditionalFormatting sqref="U26:W26 U28:W28 U30:W30">
    <cfRule type="containsText" dxfId="3" priority="4" operator="containsText" text="1">
      <formula>NOT(ISERROR(SEARCH("1",U26)))</formula>
    </cfRule>
  </conditionalFormatting>
  <conditionalFormatting sqref="U24:W24 U26:W26 U28:W28 U30:W30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0866141732283472" right="0.70866141732283472" top="0.59055118110236227" bottom="0.59055118110236227" header="0.31496062992125984" footer="0.31496062992125984"/>
  <pageSetup paperSize="9" scale="88" orientation="landscape" horizontalDpi="1200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F36"/>
  <sheetViews>
    <sheetView zoomScale="115" zoomScaleNormal="115" workbookViewId="0">
      <selection activeCell="D3" sqref="D3"/>
    </sheetView>
  </sheetViews>
  <sheetFormatPr baseColWidth="10" defaultRowHeight="12.75" x14ac:dyDescent="0.2"/>
  <cols>
    <col min="1" max="2" width="3.5703125" style="102" customWidth="1"/>
    <col min="3" max="6" width="31.42578125" style="102" customWidth="1"/>
    <col min="7" max="16384" width="11.42578125" style="102"/>
  </cols>
  <sheetData>
    <row r="1" spans="1:6" ht="18" x14ac:dyDescent="0.2">
      <c r="A1" s="151" t="s">
        <v>102</v>
      </c>
      <c r="B1" s="151"/>
      <c r="C1" s="151"/>
      <c r="D1" s="151"/>
      <c r="E1" s="151"/>
      <c r="F1" s="151"/>
    </row>
    <row r="3" spans="1:6" ht="24" thickBot="1" x14ac:dyDescent="0.25">
      <c r="C3" s="103" t="s">
        <v>52</v>
      </c>
      <c r="D3" s="10" t="s">
        <v>105</v>
      </c>
    </row>
    <row r="4" spans="1:6" s="9" customFormat="1" ht="7.5" customHeight="1" x14ac:dyDescent="0.2"/>
    <row r="5" spans="1:6" ht="24" thickBot="1" x14ac:dyDescent="0.25">
      <c r="C5" s="103" t="s">
        <v>53</v>
      </c>
      <c r="D5" s="10" t="s">
        <v>106</v>
      </c>
    </row>
    <row r="6" spans="1:6" s="9" customFormat="1" ht="7.5" customHeight="1" x14ac:dyDescent="0.2"/>
    <row r="7" spans="1:6" ht="24" thickBot="1" x14ac:dyDescent="0.2">
      <c r="C7" s="103" t="s">
        <v>54</v>
      </c>
      <c r="D7" s="10" t="s">
        <v>156</v>
      </c>
      <c r="E7" s="136"/>
    </row>
    <row r="8" spans="1:6" ht="24" thickBot="1" x14ac:dyDescent="0.25">
      <c r="C8" s="103" t="s">
        <v>55</v>
      </c>
      <c r="D8" s="11" t="s">
        <v>157</v>
      </c>
    </row>
    <row r="9" spans="1:6" s="9" customFormat="1" ht="7.5" customHeight="1" x14ac:dyDescent="0.2"/>
    <row r="10" spans="1:6" ht="23.25" x14ac:dyDescent="0.2">
      <c r="C10" s="103" t="s">
        <v>51</v>
      </c>
    </row>
    <row r="11" spans="1:6" s="9" customFormat="1" ht="7.5" customHeight="1" x14ac:dyDescent="0.2"/>
    <row r="12" spans="1:6" ht="24" thickBot="1" x14ac:dyDescent="0.25">
      <c r="C12" s="104" t="s">
        <v>101</v>
      </c>
    </row>
    <row r="13" spans="1:6" s="105" customFormat="1" ht="22.5" customHeight="1" x14ac:dyDescent="0.2">
      <c r="C13" s="106" t="s">
        <v>97</v>
      </c>
      <c r="D13" s="106" t="s">
        <v>98</v>
      </c>
      <c r="E13" s="106" t="s">
        <v>99</v>
      </c>
      <c r="F13" s="106" t="s">
        <v>100</v>
      </c>
    </row>
    <row r="14" spans="1:6" s="107" customFormat="1" ht="26.25" customHeight="1" thickBot="1" x14ac:dyDescent="0.25">
      <c r="C14" s="22"/>
      <c r="D14" s="22"/>
      <c r="E14" s="22"/>
      <c r="F14" s="22"/>
    </row>
    <row r="15" spans="1:6" ht="13.5" customHeight="1" thickBot="1" x14ac:dyDescent="0.25"/>
    <row r="16" spans="1:6" s="28" customFormat="1" ht="18.75" customHeight="1" x14ac:dyDescent="0.2">
      <c r="A16" s="12" t="s">
        <v>7</v>
      </c>
      <c r="B16" s="13" t="s">
        <v>8</v>
      </c>
      <c r="C16" s="14"/>
      <c r="D16" s="14"/>
      <c r="E16" s="14"/>
      <c r="F16" s="14"/>
    </row>
    <row r="17" spans="1:6" s="28" customFormat="1" ht="18.75" customHeight="1" x14ac:dyDescent="0.2">
      <c r="A17" s="15" t="s">
        <v>9</v>
      </c>
      <c r="B17" s="16" t="s">
        <v>10</v>
      </c>
      <c r="C17" s="17"/>
      <c r="D17" s="17"/>
      <c r="E17" s="17"/>
      <c r="F17" s="17"/>
    </row>
    <row r="18" spans="1:6" s="28" customFormat="1" ht="18.75" customHeight="1" x14ac:dyDescent="0.2">
      <c r="A18" s="15" t="s">
        <v>11</v>
      </c>
      <c r="B18" s="16" t="s">
        <v>12</v>
      </c>
      <c r="C18" s="17"/>
      <c r="D18" s="17"/>
      <c r="E18" s="17"/>
      <c r="F18" s="17"/>
    </row>
    <row r="19" spans="1:6" s="28" customFormat="1" ht="18.75" customHeight="1" x14ac:dyDescent="0.2">
      <c r="A19" s="15" t="s">
        <v>13</v>
      </c>
      <c r="B19" s="16" t="s">
        <v>14</v>
      </c>
      <c r="C19" s="17"/>
      <c r="D19" s="17"/>
      <c r="E19" s="17"/>
      <c r="F19" s="17"/>
    </row>
    <row r="20" spans="1:6" s="28" customFormat="1" ht="18.75" customHeight="1" thickBot="1" x14ac:dyDescent="0.25">
      <c r="A20" s="18" t="s">
        <v>15</v>
      </c>
      <c r="B20" s="15" t="s">
        <v>16</v>
      </c>
      <c r="C20" s="17"/>
      <c r="D20" s="17"/>
      <c r="E20" s="17"/>
      <c r="F20" s="17"/>
    </row>
    <row r="21" spans="1:6" s="28" customFormat="1" ht="18.75" customHeight="1" x14ac:dyDescent="0.2">
      <c r="A21" s="19"/>
      <c r="B21" s="15" t="s">
        <v>17</v>
      </c>
      <c r="C21" s="17"/>
      <c r="D21" s="17"/>
      <c r="E21" s="17"/>
      <c r="F21" s="17"/>
    </row>
    <row r="22" spans="1:6" s="28" customFormat="1" ht="18.75" customHeight="1" x14ac:dyDescent="0.2">
      <c r="A22" s="20"/>
      <c r="B22" s="15" t="s">
        <v>18</v>
      </c>
      <c r="C22" s="17"/>
      <c r="D22" s="17"/>
      <c r="E22" s="17"/>
      <c r="F22" s="17"/>
    </row>
    <row r="23" spans="1:6" s="28" customFormat="1" ht="18.75" customHeight="1" thickBot="1" x14ac:dyDescent="0.25">
      <c r="A23" s="20"/>
      <c r="B23" s="18" t="s">
        <v>19</v>
      </c>
      <c r="C23" s="21"/>
      <c r="D23" s="21"/>
      <c r="E23" s="21"/>
      <c r="F23" s="21"/>
    </row>
    <row r="24" spans="1:6" ht="12.75" customHeight="1" x14ac:dyDescent="0.2">
      <c r="A24" s="38"/>
      <c r="B24" s="38"/>
    </row>
    <row r="25" spans="1:6" s="9" customFormat="1" x14ac:dyDescent="0.2">
      <c r="C25" s="23" t="s">
        <v>74</v>
      </c>
    </row>
    <row r="26" spans="1:6" s="9" customFormat="1" x14ac:dyDescent="0.2">
      <c r="C26" s="23" t="s">
        <v>71</v>
      </c>
    </row>
    <row r="27" spans="1:6" s="9" customFormat="1" x14ac:dyDescent="0.2">
      <c r="C27" s="23" t="s">
        <v>72</v>
      </c>
    </row>
    <row r="28" spans="1:6" s="9" customFormat="1" x14ac:dyDescent="0.2">
      <c r="C28" s="23" t="s">
        <v>73</v>
      </c>
    </row>
    <row r="29" spans="1:6" s="9" customFormat="1" x14ac:dyDescent="0.2">
      <c r="C29" s="23" t="s">
        <v>104</v>
      </c>
      <c r="F29" s="108" t="s">
        <v>103</v>
      </c>
    </row>
    <row r="30" spans="1:6" s="9" customFormat="1" x14ac:dyDescent="0.2"/>
    <row r="31" spans="1:6" s="9" customFormat="1" x14ac:dyDescent="0.2"/>
    <row r="32" spans="1:6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</sheetData>
  <sheetProtection algorithmName="SHA-512" hashValue="SvL8SMwmmvsgIMN1tdQtXIIKECEu41cUQmGxfWWMtqUmu2pVA8XGmI6RDmUFYL8iCP6rEBeLzSM2hGxn/0HTZQ==" saltValue="hvHZvO2lbl4fWm7wgtjJ5w==" spinCount="100000" sheet="1" objects="1" scenarios="1" selectLockedCells="1"/>
  <mergeCells count="1">
    <mergeCell ref="A1:F1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90" orientation="landscape" horizontalDpi="1200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B40"/>
  <sheetViews>
    <sheetView zoomScale="115" zoomScaleNormal="115" workbookViewId="0">
      <selection activeCell="D20" sqref="D20"/>
    </sheetView>
  </sheetViews>
  <sheetFormatPr baseColWidth="10" defaultColWidth="11.42578125" defaultRowHeight="12.75" x14ac:dyDescent="0.2"/>
  <cols>
    <col min="1" max="1" width="5.7109375" style="1" customWidth="1"/>
    <col min="2" max="2" width="2.7109375" style="1" customWidth="1"/>
    <col min="3" max="3" width="3.7109375" style="1" customWidth="1"/>
    <col min="4" max="4" width="14.28515625" style="1" customWidth="1"/>
    <col min="5" max="5" width="2.7109375" style="1" customWidth="1"/>
    <col min="6" max="6" width="3.7109375" style="1" customWidth="1"/>
    <col min="7" max="7" width="14.28515625" style="1" customWidth="1"/>
    <col min="8" max="13" width="3.7109375" style="1" customWidth="1"/>
    <col min="14" max="19" width="3.28515625" style="1" customWidth="1"/>
    <col min="20" max="20" width="3.140625" style="1" hidden="1" customWidth="1"/>
    <col min="21" max="21" width="3" style="1" hidden="1" customWidth="1"/>
    <col min="22" max="22" width="4.85546875" style="1" hidden="1" customWidth="1"/>
    <col min="23" max="23" width="6.5703125" style="1" hidden="1" customWidth="1"/>
    <col min="24" max="24" width="9.28515625" style="1" hidden="1" customWidth="1"/>
    <col min="25" max="25" width="6.42578125" style="1" hidden="1" customWidth="1"/>
    <col min="26" max="26" width="4.42578125" style="1" hidden="1" customWidth="1"/>
    <col min="27" max="27" width="5" style="1" hidden="1" customWidth="1"/>
    <col min="28" max="28" width="5.28515625" style="1" hidden="1" customWidth="1"/>
    <col min="29" max="16384" width="11.42578125" style="1"/>
  </cols>
  <sheetData>
    <row r="1" spans="1:19" s="2" customFormat="1" ht="20.25" x14ac:dyDescent="0.2">
      <c r="A1" s="24" t="s">
        <v>0</v>
      </c>
      <c r="B1" s="24"/>
      <c r="C1" s="24"/>
      <c r="D1" s="24"/>
      <c r="E1" s="24"/>
      <c r="F1" s="24"/>
      <c r="G1" s="24"/>
      <c r="H1" s="24" t="s">
        <v>1</v>
      </c>
      <c r="I1" s="24"/>
      <c r="J1" s="24"/>
      <c r="K1" s="24"/>
      <c r="L1" s="24"/>
      <c r="M1" s="24"/>
      <c r="N1" s="24"/>
      <c r="O1" s="24" t="str">
        <f>IF(Rahmendaten!D5="","",Rahmendaten!D5)</f>
        <v>Jungen III/S</v>
      </c>
      <c r="P1" s="24"/>
      <c r="Q1" s="24"/>
      <c r="R1" s="24"/>
      <c r="S1" s="24"/>
    </row>
    <row r="2" spans="1:19" s="2" customFormat="1" ht="20.25" x14ac:dyDescent="0.2">
      <c r="A2" s="24" t="s">
        <v>2</v>
      </c>
      <c r="B2" s="24"/>
      <c r="C2" s="24"/>
      <c r="D2" s="24"/>
      <c r="E2" s="24"/>
      <c r="F2" s="24"/>
      <c r="G2" s="24"/>
      <c r="H2" s="24" t="str">
        <f>IF(Rahmendaten!D3="","",Rahmendaten!D3)</f>
        <v>Nordbayernfinale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" customFormat="1" ht="20.25" x14ac:dyDescent="0.2">
      <c r="A3" s="24"/>
      <c r="B3" s="24"/>
      <c r="C3" s="24"/>
      <c r="D3" s="24"/>
      <c r="E3" s="24"/>
      <c r="F3" s="24"/>
      <c r="G3" s="24"/>
      <c r="H3" s="25" t="str">
        <f>CONCATENATE("am ",Rahmendaten!D8," in ",Rahmendaten!D7)</f>
        <v>am 22.02.2016 in Hösbach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2" customFormat="1" ht="20.25" x14ac:dyDescent="0.2">
      <c r="A4" s="24" t="s">
        <v>3</v>
      </c>
      <c r="B4" s="24"/>
      <c r="C4" s="24"/>
      <c r="D4" s="24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x14ac:dyDescent="0.2">
      <c r="A5" s="26"/>
      <c r="B5" s="26"/>
      <c r="C5" s="26"/>
      <c r="D5" s="26"/>
      <c r="E5" s="26"/>
      <c r="F5" s="26"/>
      <c r="G5" s="26"/>
      <c r="H5" s="2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3" customFormat="1" ht="18" x14ac:dyDescent="0.2">
      <c r="A6" s="28" t="str">
        <f>IF(Rahmendaten!C14="","SCHULE A",Rahmendaten!C14)</f>
        <v>SCHULE A</v>
      </c>
      <c r="B6" s="28"/>
      <c r="C6" s="28"/>
      <c r="D6" s="28"/>
      <c r="E6" s="28"/>
      <c r="F6" s="28"/>
      <c r="G6" s="28"/>
      <c r="H6" s="28" t="str">
        <f>IF(Rahmendaten!D14="","SCHULE B",Rahmendaten!D14)</f>
        <v>SCHULE B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s="4" customFormat="1" x14ac:dyDescent="0.2">
      <c r="A7" s="29" t="s">
        <v>4</v>
      </c>
      <c r="B7" s="9"/>
      <c r="C7" s="9"/>
      <c r="D7" s="9" t="s">
        <v>6</v>
      </c>
      <c r="E7" s="9"/>
      <c r="F7" s="9"/>
      <c r="G7" s="9"/>
      <c r="H7" s="29" t="s">
        <v>5</v>
      </c>
      <c r="I7" s="9"/>
      <c r="J7" s="9"/>
      <c r="K7" s="9" t="s">
        <v>6</v>
      </c>
      <c r="L7" s="9"/>
      <c r="M7" s="9"/>
      <c r="N7" s="9"/>
      <c r="O7" s="9"/>
      <c r="P7" s="9"/>
      <c r="Q7" s="9"/>
      <c r="R7" s="9"/>
      <c r="S7" s="9"/>
    </row>
    <row r="8" spans="1:19" ht="8.1" customHeight="1" thickBot="1" x14ac:dyDescent="0.25">
      <c r="A8" s="26"/>
      <c r="B8" s="30"/>
      <c r="C8" s="30"/>
      <c r="D8" s="30"/>
      <c r="E8" s="30"/>
      <c r="F8" s="26"/>
      <c r="G8" s="26"/>
      <c r="H8" s="31"/>
      <c r="I8" s="30"/>
      <c r="J8" s="30"/>
      <c r="K8" s="30"/>
      <c r="L8" s="30"/>
      <c r="M8" s="30"/>
      <c r="N8" s="30"/>
      <c r="O8" s="30"/>
      <c r="P8" s="26"/>
      <c r="Q8" s="26"/>
      <c r="R8" s="26"/>
      <c r="S8" s="26"/>
    </row>
    <row r="9" spans="1:19" s="6" customFormat="1" thickBot="1" x14ac:dyDescent="0.25">
      <c r="A9" s="19"/>
      <c r="B9" s="32" t="s">
        <v>7</v>
      </c>
      <c r="C9" s="33" t="s">
        <v>8</v>
      </c>
      <c r="D9" s="152" t="str">
        <f>IF(Rahmendaten!C16="","",Rahmendaten!C16)</f>
        <v/>
      </c>
      <c r="E9" s="153"/>
      <c r="F9" s="34"/>
      <c r="G9" s="34"/>
      <c r="H9" s="19"/>
      <c r="I9" s="32" t="s">
        <v>20</v>
      </c>
      <c r="J9" s="33" t="s">
        <v>8</v>
      </c>
      <c r="K9" s="152" t="str">
        <f>IF(Rahmendaten!D16="","",Rahmendaten!D16)</f>
        <v/>
      </c>
      <c r="L9" s="154"/>
      <c r="M9" s="154"/>
      <c r="N9" s="154"/>
      <c r="O9" s="153"/>
      <c r="P9" s="34"/>
      <c r="Q9" s="34"/>
      <c r="R9" s="34"/>
      <c r="S9" s="34"/>
    </row>
    <row r="10" spans="1:19" s="6" customFormat="1" thickBot="1" x14ac:dyDescent="0.25">
      <c r="A10" s="19"/>
      <c r="B10" s="35" t="s">
        <v>9</v>
      </c>
      <c r="C10" s="36" t="s">
        <v>10</v>
      </c>
      <c r="D10" s="152" t="str">
        <f>IF(Rahmendaten!C17="","",Rahmendaten!C17)</f>
        <v/>
      </c>
      <c r="E10" s="153"/>
      <c r="F10" s="34"/>
      <c r="G10" s="34"/>
      <c r="H10" s="19"/>
      <c r="I10" s="35" t="s">
        <v>21</v>
      </c>
      <c r="J10" s="36" t="s">
        <v>10</v>
      </c>
      <c r="K10" s="152" t="str">
        <f>IF(Rahmendaten!D17="","",Rahmendaten!D17)</f>
        <v/>
      </c>
      <c r="L10" s="154"/>
      <c r="M10" s="154"/>
      <c r="N10" s="154"/>
      <c r="O10" s="153"/>
      <c r="P10" s="34"/>
      <c r="Q10" s="34"/>
      <c r="R10" s="34"/>
      <c r="S10" s="34"/>
    </row>
    <row r="11" spans="1:19" s="6" customFormat="1" thickBot="1" x14ac:dyDescent="0.25">
      <c r="A11" s="19"/>
      <c r="B11" s="35" t="s">
        <v>11</v>
      </c>
      <c r="C11" s="36" t="s">
        <v>12</v>
      </c>
      <c r="D11" s="152" t="str">
        <f>IF(Rahmendaten!C18="","",Rahmendaten!C18)</f>
        <v/>
      </c>
      <c r="E11" s="153"/>
      <c r="F11" s="34"/>
      <c r="G11" s="34"/>
      <c r="H11" s="19"/>
      <c r="I11" s="35" t="s">
        <v>22</v>
      </c>
      <c r="J11" s="36" t="s">
        <v>12</v>
      </c>
      <c r="K11" s="152" t="str">
        <f>IF(Rahmendaten!D18="","",Rahmendaten!D18)</f>
        <v/>
      </c>
      <c r="L11" s="154"/>
      <c r="M11" s="154"/>
      <c r="N11" s="154"/>
      <c r="O11" s="153"/>
      <c r="P11" s="34"/>
      <c r="Q11" s="34"/>
      <c r="R11" s="34"/>
      <c r="S11" s="34"/>
    </row>
    <row r="12" spans="1:19" s="6" customFormat="1" thickBot="1" x14ac:dyDescent="0.25">
      <c r="A12" s="19"/>
      <c r="B12" s="35" t="s">
        <v>13</v>
      </c>
      <c r="C12" s="36" t="s">
        <v>14</v>
      </c>
      <c r="D12" s="152" t="str">
        <f>IF(Rahmendaten!C19="","",Rahmendaten!C19)</f>
        <v/>
      </c>
      <c r="E12" s="153"/>
      <c r="F12" s="34"/>
      <c r="G12" s="34"/>
      <c r="H12" s="19"/>
      <c r="I12" s="35" t="s">
        <v>23</v>
      </c>
      <c r="J12" s="36" t="s">
        <v>14</v>
      </c>
      <c r="K12" s="152" t="str">
        <f>IF(Rahmendaten!D19="","",Rahmendaten!D19)</f>
        <v/>
      </c>
      <c r="L12" s="154"/>
      <c r="M12" s="154"/>
      <c r="N12" s="154"/>
      <c r="O12" s="153"/>
      <c r="P12" s="34"/>
      <c r="Q12" s="34"/>
      <c r="R12" s="34"/>
      <c r="S12" s="34"/>
    </row>
    <row r="13" spans="1:19" s="6" customFormat="1" thickBot="1" x14ac:dyDescent="0.25">
      <c r="A13" s="19"/>
      <c r="B13" s="35" t="s">
        <v>15</v>
      </c>
      <c r="C13" s="36" t="s">
        <v>16</v>
      </c>
      <c r="D13" s="152" t="str">
        <f>IF(Rahmendaten!C20="","",Rahmendaten!C20)</f>
        <v/>
      </c>
      <c r="E13" s="153"/>
      <c r="F13" s="34"/>
      <c r="G13" s="34"/>
      <c r="H13" s="19"/>
      <c r="I13" s="35" t="s">
        <v>24</v>
      </c>
      <c r="J13" s="36" t="s">
        <v>16</v>
      </c>
      <c r="K13" s="152" t="str">
        <f>IF(Rahmendaten!D20="","",Rahmendaten!D20)</f>
        <v/>
      </c>
      <c r="L13" s="154"/>
      <c r="M13" s="154"/>
      <c r="N13" s="154"/>
      <c r="O13" s="153"/>
      <c r="P13" s="34"/>
      <c r="Q13" s="34"/>
      <c r="R13" s="34"/>
      <c r="S13" s="34"/>
    </row>
    <row r="14" spans="1:19" s="6" customFormat="1" thickBot="1" x14ac:dyDescent="0.25">
      <c r="A14" s="34"/>
      <c r="B14" s="19"/>
      <c r="C14" s="19" t="s">
        <v>17</v>
      </c>
      <c r="D14" s="152" t="str">
        <f>IF(Rahmendaten!C21="","",Rahmendaten!C21)</f>
        <v/>
      </c>
      <c r="E14" s="153"/>
      <c r="F14" s="34"/>
      <c r="G14" s="34"/>
      <c r="H14" s="34"/>
      <c r="I14" s="37"/>
      <c r="J14" s="32" t="s">
        <v>17</v>
      </c>
      <c r="K14" s="152" t="str">
        <f>IF(Rahmendaten!D21="","",Rahmendaten!D21)</f>
        <v/>
      </c>
      <c r="L14" s="154"/>
      <c r="M14" s="154"/>
      <c r="N14" s="154"/>
      <c r="O14" s="153"/>
      <c r="P14" s="34"/>
      <c r="Q14" s="34"/>
      <c r="R14" s="34"/>
      <c r="S14" s="34"/>
    </row>
    <row r="15" spans="1:19" s="6" customFormat="1" thickBot="1" x14ac:dyDescent="0.25">
      <c r="A15" s="34"/>
      <c r="B15" s="19"/>
      <c r="C15" s="32" t="s">
        <v>18</v>
      </c>
      <c r="D15" s="152" t="str">
        <f>IF(Rahmendaten!C22="","",Rahmendaten!C22)</f>
        <v/>
      </c>
      <c r="E15" s="153"/>
      <c r="F15" s="34"/>
      <c r="G15" s="34"/>
      <c r="H15" s="34"/>
      <c r="I15" s="19"/>
      <c r="J15" s="35" t="s">
        <v>18</v>
      </c>
      <c r="K15" s="152" t="str">
        <f>IF(Rahmendaten!D22="","",Rahmendaten!D22)</f>
        <v/>
      </c>
      <c r="L15" s="154"/>
      <c r="M15" s="154"/>
      <c r="N15" s="154"/>
      <c r="O15" s="153"/>
      <c r="P15" s="34"/>
      <c r="Q15" s="34"/>
      <c r="R15" s="34"/>
      <c r="S15" s="34"/>
    </row>
    <row r="16" spans="1:19" s="6" customFormat="1" thickBot="1" x14ac:dyDescent="0.25">
      <c r="A16" s="34"/>
      <c r="B16" s="19"/>
      <c r="C16" s="38" t="s">
        <v>19</v>
      </c>
      <c r="D16" s="152" t="str">
        <f>IF(Rahmendaten!C23="","",Rahmendaten!C23)</f>
        <v/>
      </c>
      <c r="E16" s="153"/>
      <c r="F16" s="34"/>
      <c r="G16" s="34"/>
      <c r="H16" s="34"/>
      <c r="I16" s="19"/>
      <c r="J16" s="35" t="s">
        <v>19</v>
      </c>
      <c r="K16" s="152" t="str">
        <f>IF(Rahmendaten!D23="","",Rahmendaten!D23)</f>
        <v/>
      </c>
      <c r="L16" s="154"/>
      <c r="M16" s="154"/>
      <c r="N16" s="154"/>
      <c r="O16" s="153"/>
      <c r="P16" s="34"/>
      <c r="Q16" s="34"/>
      <c r="R16" s="34"/>
      <c r="S16" s="34"/>
    </row>
    <row r="17" spans="1:27" s="2" customFormat="1" ht="20.25" x14ac:dyDescent="0.2">
      <c r="A17" s="24"/>
      <c r="B17" s="24"/>
      <c r="C17" s="39"/>
      <c r="D17" s="24"/>
      <c r="E17" s="24"/>
      <c r="F17" s="24"/>
      <c r="G17" s="24" t="s">
        <v>25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27" ht="13.5" thickBo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27" s="7" customFormat="1" ht="35.1" customHeight="1" thickTop="1" thickBot="1" x14ac:dyDescent="0.25">
      <c r="A19" s="40"/>
      <c r="B19" s="155" t="s">
        <v>42</v>
      </c>
      <c r="C19" s="156"/>
      <c r="D19" s="41" t="s">
        <v>26</v>
      </c>
      <c r="E19" s="155" t="s">
        <v>42</v>
      </c>
      <c r="F19" s="156"/>
      <c r="G19" s="41" t="s">
        <v>27</v>
      </c>
      <c r="H19" s="157" t="s">
        <v>28</v>
      </c>
      <c r="I19" s="158"/>
      <c r="J19" s="157" t="s">
        <v>29</v>
      </c>
      <c r="K19" s="159"/>
      <c r="L19" s="158" t="s">
        <v>30</v>
      </c>
      <c r="M19" s="159"/>
      <c r="N19" s="155" t="s">
        <v>50</v>
      </c>
      <c r="O19" s="156"/>
      <c r="P19" s="155" t="s">
        <v>49</v>
      </c>
      <c r="Q19" s="156"/>
      <c r="R19" s="155" t="s">
        <v>48</v>
      </c>
      <c r="S19" s="156"/>
    </row>
    <row r="20" spans="1:27" ht="30" customHeight="1" thickTop="1" x14ac:dyDescent="0.2">
      <c r="A20" s="160" t="s">
        <v>31</v>
      </c>
      <c r="B20" s="42">
        <v>1</v>
      </c>
      <c r="C20" s="43" t="s">
        <v>34</v>
      </c>
      <c r="D20" s="44"/>
      <c r="E20" s="42">
        <v>1</v>
      </c>
      <c r="F20" s="43" t="s">
        <v>34</v>
      </c>
      <c r="G20" s="45"/>
      <c r="H20" s="46"/>
      <c r="I20" s="47"/>
      <c r="J20" s="46"/>
      <c r="K20" s="48"/>
      <c r="L20" s="46"/>
      <c r="M20" s="48"/>
      <c r="N20" s="49">
        <f>IF(P20&gt;Q20,1,0)</f>
        <v>0</v>
      </c>
      <c r="O20" s="50">
        <f>IF(Q20&gt;P20,1,0)</f>
        <v>0</v>
      </c>
      <c r="P20" s="49">
        <f>SUM(U20:W20)</f>
        <v>0</v>
      </c>
      <c r="Q20" s="51">
        <f>SUM(Y20:AA20)</f>
        <v>0</v>
      </c>
      <c r="R20" s="49">
        <f t="shared" ref="R20:S24" si="0">H20+J20+L20</f>
        <v>0</v>
      </c>
      <c r="S20" s="50">
        <f t="shared" si="0"/>
        <v>0</v>
      </c>
      <c r="U20" s="1">
        <f>IF(H20&gt;I20,1,0)</f>
        <v>0</v>
      </c>
      <c r="V20" s="1">
        <f>IF(J20&gt;K20,1,0)</f>
        <v>0</v>
      </c>
      <c r="W20" s="1">
        <f>IF(L20&gt;M20,1,0)</f>
        <v>0</v>
      </c>
      <c r="Y20" s="1">
        <f>IF(I20&gt;H20,1,0)</f>
        <v>0</v>
      </c>
      <c r="Z20" s="1">
        <f>IF(K20&gt;J20,1,0)</f>
        <v>0</v>
      </c>
      <c r="AA20" s="1">
        <f>IF(M20&gt;L20,1,0)</f>
        <v>0</v>
      </c>
    </row>
    <row r="21" spans="1:27" ht="30" customHeight="1" x14ac:dyDescent="0.2">
      <c r="A21" s="160"/>
      <c r="B21" s="52">
        <v>2</v>
      </c>
      <c r="C21" s="53" t="s">
        <v>35</v>
      </c>
      <c r="D21" s="45"/>
      <c r="E21" s="52">
        <v>2</v>
      </c>
      <c r="F21" s="53" t="s">
        <v>35</v>
      </c>
      <c r="G21" s="45"/>
      <c r="H21" s="54"/>
      <c r="I21" s="55"/>
      <c r="J21" s="54"/>
      <c r="K21" s="56"/>
      <c r="L21" s="54"/>
      <c r="M21" s="56"/>
      <c r="N21" s="57">
        <f>IF(P21&gt;Q21,1,0)</f>
        <v>0</v>
      </c>
      <c r="O21" s="58">
        <f>IF(Q21&gt;P21,1,0)</f>
        <v>0</v>
      </c>
      <c r="P21" s="57">
        <f>SUM(U21:W21)</f>
        <v>0</v>
      </c>
      <c r="Q21" s="59">
        <f>SUM(Y21:AA21)</f>
        <v>0</v>
      </c>
      <c r="R21" s="57">
        <f t="shared" si="0"/>
        <v>0</v>
      </c>
      <c r="S21" s="58">
        <f t="shared" si="0"/>
        <v>0</v>
      </c>
      <c r="U21" s="1">
        <f t="shared" ref="U21:U28" si="1">IF(H21&gt;I21,1,0)</f>
        <v>0</v>
      </c>
      <c r="V21" s="1">
        <f t="shared" ref="V21:V28" si="2">IF(J21&gt;K21,1,0)</f>
        <v>0</v>
      </c>
      <c r="W21" s="1">
        <f t="shared" ref="W21:W28" si="3">IF(L21&gt;M21,1,0)</f>
        <v>0</v>
      </c>
      <c r="Y21" s="1">
        <f t="shared" ref="Y21:Y28" si="4">IF(I21&gt;H21,1,0)</f>
        <v>0</v>
      </c>
      <c r="Z21" s="1">
        <f t="shared" ref="Z21:Z28" si="5">IF(K21&gt;J21,1,0)</f>
        <v>0</v>
      </c>
      <c r="AA21" s="1">
        <f t="shared" ref="AA21:AA28" si="6">IF(M21&gt;L21,1,0)</f>
        <v>0</v>
      </c>
    </row>
    <row r="22" spans="1:27" ht="30" customHeight="1" x14ac:dyDescent="0.2">
      <c r="A22" s="160"/>
      <c r="B22" s="52">
        <v>3</v>
      </c>
      <c r="C22" s="53" t="s">
        <v>36</v>
      </c>
      <c r="D22" s="45"/>
      <c r="E22" s="52">
        <v>3</v>
      </c>
      <c r="F22" s="53" t="s">
        <v>36</v>
      </c>
      <c r="G22" s="45"/>
      <c r="H22" s="54"/>
      <c r="I22" s="55"/>
      <c r="J22" s="54"/>
      <c r="K22" s="56"/>
      <c r="L22" s="54"/>
      <c r="M22" s="56"/>
      <c r="N22" s="57">
        <f>IF(P22&gt;Q22,1,0)</f>
        <v>0</v>
      </c>
      <c r="O22" s="58">
        <f>IF(Q22&gt;P22,1,0)</f>
        <v>0</v>
      </c>
      <c r="P22" s="57">
        <f>SUM(U22:W22)</f>
        <v>0</v>
      </c>
      <c r="Q22" s="59">
        <f>SUM(Y22:AA22)</f>
        <v>0</v>
      </c>
      <c r="R22" s="57">
        <f t="shared" si="0"/>
        <v>0</v>
      </c>
      <c r="S22" s="58">
        <f t="shared" si="0"/>
        <v>0</v>
      </c>
      <c r="U22" s="1">
        <f t="shared" si="1"/>
        <v>0</v>
      </c>
      <c r="V22" s="1">
        <f t="shared" si="2"/>
        <v>0</v>
      </c>
      <c r="W22" s="1">
        <f t="shared" si="3"/>
        <v>0</v>
      </c>
      <c r="Y22" s="1">
        <f t="shared" si="4"/>
        <v>0</v>
      </c>
      <c r="Z22" s="1">
        <f t="shared" si="5"/>
        <v>0</v>
      </c>
      <c r="AA22" s="1">
        <f t="shared" si="6"/>
        <v>0</v>
      </c>
    </row>
    <row r="23" spans="1:27" ht="30" customHeight="1" thickBot="1" x14ac:dyDescent="0.25">
      <c r="A23" s="161"/>
      <c r="B23" s="60">
        <v>4</v>
      </c>
      <c r="C23" s="61" t="s">
        <v>37</v>
      </c>
      <c r="D23" s="62"/>
      <c r="E23" s="60">
        <v>4</v>
      </c>
      <c r="F23" s="61" t="s">
        <v>37</v>
      </c>
      <c r="G23" s="62"/>
      <c r="H23" s="138"/>
      <c r="I23" s="63"/>
      <c r="J23" s="138"/>
      <c r="K23" s="64"/>
      <c r="L23" s="138"/>
      <c r="M23" s="64"/>
      <c r="N23" s="65">
        <f>IF(P23&gt;Q23,1,0)</f>
        <v>0</v>
      </c>
      <c r="O23" s="66">
        <f>IF(Q23&gt;P23,1,0)</f>
        <v>0</v>
      </c>
      <c r="P23" s="65">
        <f>SUM(U23:W23)</f>
        <v>0</v>
      </c>
      <c r="Q23" s="67">
        <f>SUM(Y23:AA23)</f>
        <v>0</v>
      </c>
      <c r="R23" s="65">
        <f t="shared" si="0"/>
        <v>0</v>
      </c>
      <c r="S23" s="66">
        <f t="shared" si="0"/>
        <v>0</v>
      </c>
      <c r="U23" s="1">
        <f t="shared" si="1"/>
        <v>0</v>
      </c>
      <c r="V23" s="1">
        <f t="shared" si="2"/>
        <v>0</v>
      </c>
      <c r="W23" s="1">
        <f t="shared" si="3"/>
        <v>0</v>
      </c>
      <c r="Y23" s="1">
        <f t="shared" si="4"/>
        <v>0</v>
      </c>
      <c r="Z23" s="1">
        <f t="shared" si="5"/>
        <v>0</v>
      </c>
      <c r="AA23" s="1">
        <f t="shared" si="6"/>
        <v>0</v>
      </c>
    </row>
    <row r="24" spans="1:27" ht="30" customHeight="1" thickTop="1" x14ac:dyDescent="0.2">
      <c r="A24" s="162" t="s">
        <v>32</v>
      </c>
      <c r="B24" s="164">
        <v>1</v>
      </c>
      <c r="C24" s="166" t="s">
        <v>38</v>
      </c>
      <c r="D24" s="44"/>
      <c r="E24" s="164">
        <v>1</v>
      </c>
      <c r="F24" s="166" t="s">
        <v>38</v>
      </c>
      <c r="G24" s="45"/>
      <c r="H24" s="168"/>
      <c r="I24" s="170"/>
      <c r="J24" s="168"/>
      <c r="K24" s="170"/>
      <c r="L24" s="168"/>
      <c r="M24" s="170"/>
      <c r="N24" s="172">
        <f>IF(P24&gt;Q24,1,0)</f>
        <v>0</v>
      </c>
      <c r="O24" s="174">
        <f>IF(Q24&gt;P24,1,0)</f>
        <v>0</v>
      </c>
      <c r="P24" s="172">
        <f>SUM(U24:W24)</f>
        <v>0</v>
      </c>
      <c r="Q24" s="174">
        <f>SUM(Y24:AA24)</f>
        <v>0</v>
      </c>
      <c r="R24" s="172">
        <f t="shared" si="0"/>
        <v>0</v>
      </c>
      <c r="S24" s="174">
        <f t="shared" si="0"/>
        <v>0</v>
      </c>
      <c r="U24" s="1">
        <f t="shared" si="1"/>
        <v>0</v>
      </c>
      <c r="V24" s="1">
        <f t="shared" si="2"/>
        <v>0</v>
      </c>
      <c r="W24" s="1">
        <f t="shared" si="3"/>
        <v>0</v>
      </c>
      <c r="Y24" s="1">
        <f t="shared" si="4"/>
        <v>0</v>
      </c>
      <c r="Z24" s="1">
        <f t="shared" si="5"/>
        <v>0</v>
      </c>
      <c r="AA24" s="1">
        <f t="shared" si="6"/>
        <v>0</v>
      </c>
    </row>
    <row r="25" spans="1:27" ht="30" customHeight="1" x14ac:dyDescent="0.2">
      <c r="A25" s="162"/>
      <c r="B25" s="165"/>
      <c r="C25" s="167"/>
      <c r="D25" s="45"/>
      <c r="E25" s="165"/>
      <c r="F25" s="167"/>
      <c r="G25" s="45"/>
      <c r="H25" s="169"/>
      <c r="I25" s="171"/>
      <c r="J25" s="169"/>
      <c r="K25" s="171"/>
      <c r="L25" s="169"/>
      <c r="M25" s="171"/>
      <c r="N25" s="173"/>
      <c r="O25" s="175"/>
      <c r="P25" s="173"/>
      <c r="Q25" s="175"/>
      <c r="R25" s="173"/>
      <c r="S25" s="175"/>
    </row>
    <row r="26" spans="1:27" ht="30" customHeight="1" x14ac:dyDescent="0.2">
      <c r="A26" s="162"/>
      <c r="B26" s="176">
        <v>2</v>
      </c>
      <c r="C26" s="177" t="s">
        <v>39</v>
      </c>
      <c r="D26" s="45"/>
      <c r="E26" s="176">
        <v>2</v>
      </c>
      <c r="F26" s="177" t="s">
        <v>39</v>
      </c>
      <c r="G26" s="45"/>
      <c r="H26" s="178"/>
      <c r="I26" s="179"/>
      <c r="J26" s="178"/>
      <c r="K26" s="179"/>
      <c r="L26" s="178"/>
      <c r="M26" s="179"/>
      <c r="N26" s="173">
        <f>IF(P26&gt;Q26,1,0)</f>
        <v>0</v>
      </c>
      <c r="O26" s="175">
        <f>IF(Q26&gt;P26,1,0)</f>
        <v>0</v>
      </c>
      <c r="P26" s="173">
        <f>SUM(U26:W26)</f>
        <v>0</v>
      </c>
      <c r="Q26" s="175">
        <f>SUM(Y26:AA26)</f>
        <v>0</v>
      </c>
      <c r="R26" s="173">
        <f>H26+J26+L26</f>
        <v>0</v>
      </c>
      <c r="S26" s="175">
        <f>I26+K26+M26</f>
        <v>0</v>
      </c>
      <c r="U26" s="1">
        <f t="shared" si="1"/>
        <v>0</v>
      </c>
      <c r="V26" s="1">
        <f t="shared" si="2"/>
        <v>0</v>
      </c>
      <c r="W26" s="1">
        <f t="shared" si="3"/>
        <v>0</v>
      </c>
      <c r="Y26" s="1">
        <f t="shared" si="4"/>
        <v>0</v>
      </c>
      <c r="Z26" s="1">
        <f t="shared" si="5"/>
        <v>0</v>
      </c>
      <c r="AA26" s="1">
        <f t="shared" si="6"/>
        <v>0</v>
      </c>
    </row>
    <row r="27" spans="1:27" ht="30" customHeight="1" x14ac:dyDescent="0.2">
      <c r="A27" s="162"/>
      <c r="B27" s="165"/>
      <c r="C27" s="167"/>
      <c r="D27" s="68"/>
      <c r="E27" s="165"/>
      <c r="F27" s="167"/>
      <c r="G27" s="68"/>
      <c r="H27" s="169"/>
      <c r="I27" s="171"/>
      <c r="J27" s="169"/>
      <c r="K27" s="171"/>
      <c r="L27" s="169"/>
      <c r="M27" s="171"/>
      <c r="N27" s="173"/>
      <c r="O27" s="175"/>
      <c r="P27" s="173"/>
      <c r="Q27" s="175"/>
      <c r="R27" s="173"/>
      <c r="S27" s="175"/>
    </row>
    <row r="28" spans="1:27" ht="30" customHeight="1" x14ac:dyDescent="0.2">
      <c r="A28" s="162"/>
      <c r="B28" s="180" t="s">
        <v>33</v>
      </c>
      <c r="C28" s="181"/>
      <c r="D28" s="45"/>
      <c r="E28" s="180" t="s">
        <v>33</v>
      </c>
      <c r="F28" s="181"/>
      <c r="G28" s="45"/>
      <c r="H28" s="178"/>
      <c r="I28" s="179"/>
      <c r="J28" s="178"/>
      <c r="K28" s="179"/>
      <c r="L28" s="178"/>
      <c r="M28" s="179"/>
      <c r="N28" s="173">
        <f>IF(P28&gt;Q28,1,0)</f>
        <v>0</v>
      </c>
      <c r="O28" s="175">
        <f>IF(Q28&gt;P28,1,0)</f>
        <v>0</v>
      </c>
      <c r="P28" s="173">
        <f>SUM(U28:W28)</f>
        <v>0</v>
      </c>
      <c r="Q28" s="175">
        <f>SUM(Y28:AA28)</f>
        <v>0</v>
      </c>
      <c r="R28" s="173">
        <f>H28+J28+L28</f>
        <v>0</v>
      </c>
      <c r="S28" s="175">
        <f>I28+K28+M28</f>
        <v>0</v>
      </c>
      <c r="U28" s="1">
        <f t="shared" si="1"/>
        <v>0</v>
      </c>
      <c r="V28" s="1">
        <f t="shared" si="2"/>
        <v>0</v>
      </c>
      <c r="W28" s="1">
        <f t="shared" si="3"/>
        <v>0</v>
      </c>
      <c r="Y28" s="1">
        <f t="shared" si="4"/>
        <v>0</v>
      </c>
      <c r="Z28" s="1">
        <f t="shared" si="5"/>
        <v>0</v>
      </c>
      <c r="AA28" s="1">
        <f t="shared" si="6"/>
        <v>0</v>
      </c>
    </row>
    <row r="29" spans="1:27" ht="30" customHeight="1" thickBot="1" x14ac:dyDescent="0.25">
      <c r="A29" s="163"/>
      <c r="B29" s="182"/>
      <c r="C29" s="183"/>
      <c r="D29" s="62"/>
      <c r="E29" s="182"/>
      <c r="F29" s="183"/>
      <c r="G29" s="62"/>
      <c r="H29" s="184"/>
      <c r="I29" s="185"/>
      <c r="J29" s="184"/>
      <c r="K29" s="185"/>
      <c r="L29" s="184"/>
      <c r="M29" s="185"/>
      <c r="N29" s="187"/>
      <c r="O29" s="188"/>
      <c r="P29" s="187"/>
      <c r="Q29" s="188"/>
      <c r="R29" s="187"/>
      <c r="S29" s="188"/>
    </row>
    <row r="30" spans="1:27" ht="30" customHeight="1" thickTop="1" thickBo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4" t="s">
        <v>40</v>
      </c>
      <c r="K30" s="26"/>
      <c r="L30" s="26"/>
      <c r="M30" s="26"/>
      <c r="N30" s="69">
        <f t="shared" ref="N30:S30" si="7">SUM(N20:N28)</f>
        <v>0</v>
      </c>
      <c r="O30" s="70">
        <f t="shared" si="7"/>
        <v>0</v>
      </c>
      <c r="P30" s="69">
        <f t="shared" si="7"/>
        <v>0</v>
      </c>
      <c r="Q30" s="70">
        <f t="shared" si="7"/>
        <v>0</v>
      </c>
      <c r="R30" s="71">
        <f t="shared" si="7"/>
        <v>0</v>
      </c>
      <c r="S30" s="72">
        <f t="shared" si="7"/>
        <v>0</v>
      </c>
    </row>
    <row r="31" spans="1:27" ht="13.5" thickTop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27" s="8" customFormat="1" ht="20.100000000000001" customHeight="1" thickBot="1" x14ac:dyDescent="0.25">
      <c r="A32" s="73" t="s">
        <v>43</v>
      </c>
      <c r="B32" s="73"/>
      <c r="C32" s="189" t="str">
        <f>IF(AND(N30=0,O30=0),"",IF(N30=O30,IF(P30=Q30,IF(R30=S30,"  ???",IF(R30&gt;S30,A6,H6)),IF(P30&gt;Q30,A6,H6)),IF(N30&gt;O30,A6,H6)))</f>
        <v/>
      </c>
      <c r="D32" s="189"/>
      <c r="E32" s="189"/>
      <c r="F32" s="189"/>
      <c r="G32" s="189"/>
      <c r="H32" s="73" t="s">
        <v>44</v>
      </c>
      <c r="I32" s="73"/>
      <c r="J32" s="74" t="str">
        <f>IF(AND(N30=0,O30=0),"",IF(N30=O30,IF(P30=Q30,IF(R30&gt;S30,N30,O30),IF(P30&gt;Q30,N30,O30)),IF(N30&gt;O30,N30,O30)))</f>
        <v/>
      </c>
      <c r="K32" s="75" t="s">
        <v>45</v>
      </c>
      <c r="L32" s="74" t="str">
        <f>IF(AND(N30=0,O30=0),"",IF(AND(N30=3,O30=3),IF(P30=Q30,IF(R30&gt;S30,N30,O30),IF(P30&gt;Q30,N30,O30)),IF(N30&lt;O30,N30,O30)))</f>
        <v/>
      </c>
      <c r="M32" s="73"/>
      <c r="N32" s="73" t="s">
        <v>46</v>
      </c>
      <c r="O32" s="73"/>
      <c r="P32" s="73"/>
      <c r="Q32" s="73"/>
      <c r="R32" s="73"/>
      <c r="S32" s="73"/>
    </row>
    <row r="33" spans="1:20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20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20" ht="13.5" thickBot="1" x14ac:dyDescent="0.25">
      <c r="A35" s="30"/>
      <c r="B35" s="30"/>
      <c r="C35" s="30"/>
      <c r="D35" s="30"/>
      <c r="E35" s="30"/>
      <c r="F35" s="30"/>
      <c r="G35" s="26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26"/>
      <c r="S35" s="26"/>
    </row>
    <row r="36" spans="1:20" x14ac:dyDescent="0.2">
      <c r="A36" s="186" t="str">
        <f>CONCATENATE("Unterschrift ",IF(Rahmendaten!C14="","Schule A",Rahmendaten!C14))</f>
        <v>Unterschrift Schule A</v>
      </c>
      <c r="B36" s="186"/>
      <c r="C36" s="186"/>
      <c r="D36" s="186"/>
      <c r="E36" s="186"/>
      <c r="F36" s="186"/>
      <c r="G36" s="26"/>
      <c r="H36" s="186" t="str">
        <f>CONCATENATE("Unterschrift ",IF(Rahmendaten!D14="","Schule B",Rahmendaten!D14))</f>
        <v>Unterschrift Schule B</v>
      </c>
      <c r="I36" s="186"/>
      <c r="J36" s="186"/>
      <c r="K36" s="186"/>
      <c r="L36" s="186"/>
      <c r="M36" s="186"/>
      <c r="N36" s="186"/>
      <c r="O36" s="186"/>
      <c r="P36" s="186"/>
      <c r="Q36" s="186"/>
      <c r="R36" s="26"/>
      <c r="S36" s="26"/>
    </row>
    <row r="37" spans="1:20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20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20" ht="16.5" thickBot="1" x14ac:dyDescent="0.25">
      <c r="A39" s="73" t="s">
        <v>41</v>
      </c>
      <c r="B39" s="26"/>
      <c r="C39" s="26"/>
      <c r="D39" s="26"/>
      <c r="E39" s="26"/>
      <c r="F39" s="26"/>
      <c r="G39" s="26"/>
      <c r="H39" s="26"/>
      <c r="I39" s="26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5"/>
    </row>
    <row r="40" spans="1:20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 t="s">
        <v>47</v>
      </c>
      <c r="K40" s="26"/>
      <c r="L40" s="26"/>
      <c r="M40" s="26"/>
      <c r="N40" s="26"/>
      <c r="O40" s="26"/>
      <c r="P40" s="26"/>
      <c r="Q40" s="26"/>
      <c r="R40" s="26"/>
      <c r="S40" s="26"/>
    </row>
  </sheetData>
  <sheetProtection algorithmName="SHA-512" hashValue="tDilOhjE/4kSn9OAmiKjPTj+qC4lB3W6H4n+1OGX9zTtNi8OVdfJ2NXfGVFYBMCvVkfkPGU3DgwIBf8uJvWQuQ==" saltValue="seZsoVDHVyUTeroeUROZHg==" spinCount="100000" sheet="1" objects="1" scenarios="1" selectLockedCells="1"/>
  <mergeCells count="75">
    <mergeCell ref="A36:F36"/>
    <mergeCell ref="H36:Q36"/>
    <mergeCell ref="R28:R29"/>
    <mergeCell ref="S28:S29"/>
    <mergeCell ref="C32:G32"/>
    <mergeCell ref="L28:L29"/>
    <mergeCell ref="M28:M29"/>
    <mergeCell ref="N28:N29"/>
    <mergeCell ref="O28:O29"/>
    <mergeCell ref="P28:P29"/>
    <mergeCell ref="Q28:Q29"/>
    <mergeCell ref="P26:P27"/>
    <mergeCell ref="Q26:Q27"/>
    <mergeCell ref="R26:R27"/>
    <mergeCell ref="S26:S27"/>
    <mergeCell ref="B28:C29"/>
    <mergeCell ref="E28:F29"/>
    <mergeCell ref="H28:H29"/>
    <mergeCell ref="I28:I29"/>
    <mergeCell ref="J28:J29"/>
    <mergeCell ref="K28:K29"/>
    <mergeCell ref="J26:J27"/>
    <mergeCell ref="K26:K27"/>
    <mergeCell ref="L26:L27"/>
    <mergeCell ref="M26:M27"/>
    <mergeCell ref="N26:N27"/>
    <mergeCell ref="O26:O27"/>
    <mergeCell ref="K24:K25"/>
    <mergeCell ref="L24:L25"/>
    <mergeCell ref="M24:M25"/>
    <mergeCell ref="N24:N25"/>
    <mergeCell ref="O24:O25"/>
    <mergeCell ref="E26:E27"/>
    <mergeCell ref="F26:F27"/>
    <mergeCell ref="H26:H27"/>
    <mergeCell ref="I26:I27"/>
    <mergeCell ref="J24:J25"/>
    <mergeCell ref="P19:Q19"/>
    <mergeCell ref="R19:S19"/>
    <mergeCell ref="A20:A23"/>
    <mergeCell ref="A24:A29"/>
    <mergeCell ref="B24:B25"/>
    <mergeCell ref="C24:C25"/>
    <mergeCell ref="E24:E25"/>
    <mergeCell ref="F24:F25"/>
    <mergeCell ref="H24:H25"/>
    <mergeCell ref="I24:I25"/>
    <mergeCell ref="P24:P25"/>
    <mergeCell ref="Q24:Q25"/>
    <mergeCell ref="R24:R25"/>
    <mergeCell ref="S24:S25"/>
    <mergeCell ref="B26:B27"/>
    <mergeCell ref="C26:C27"/>
    <mergeCell ref="D15:E15"/>
    <mergeCell ref="K15:O15"/>
    <mergeCell ref="D16:E16"/>
    <mergeCell ref="K16:O16"/>
    <mergeCell ref="B19:C19"/>
    <mergeCell ref="E19:F19"/>
    <mergeCell ref="H19:I19"/>
    <mergeCell ref="J19:K19"/>
    <mergeCell ref="L19:M19"/>
    <mergeCell ref="N19:O19"/>
    <mergeCell ref="D12:E12"/>
    <mergeCell ref="K12:O12"/>
    <mergeCell ref="D13:E13"/>
    <mergeCell ref="K13:O13"/>
    <mergeCell ref="D14:E14"/>
    <mergeCell ref="K14:O14"/>
    <mergeCell ref="D9:E9"/>
    <mergeCell ref="K9:O9"/>
    <mergeCell ref="D10:E10"/>
    <mergeCell ref="K10:O10"/>
    <mergeCell ref="D11:E11"/>
    <mergeCell ref="K11:O11"/>
  </mergeCells>
  <dataValidations count="3">
    <dataValidation type="list" allowBlank="1" showInputMessage="1" showErrorMessage="1" sqref="D20:D29" xr:uid="{00000000-0002-0000-0200-000000000000}">
      <formula1>MannschaftA</formula1>
    </dataValidation>
    <dataValidation type="list" allowBlank="1" showInputMessage="1" showErrorMessage="1" sqref="G20:G29" xr:uid="{00000000-0002-0000-0200-000001000000}">
      <formula1>MannschaftB</formula1>
    </dataValidation>
    <dataValidation type="whole" operator="lessThanOrEqual" allowBlank="1" showInputMessage="1" showErrorMessage="1" errorTitle="Achtung !!" error="Maximal 30 Punkte pro Satz !!" sqref="H20:M29" xr:uid="{00000000-0002-0000-0200-000002000000}">
      <formula1>30</formula1>
    </dataValidation>
  </dataValidations>
  <pageMargins left="0.78740157480314965" right="0.78740157480314965" top="0.98425196850393704" bottom="0.59055118110236227" header="0.47244094488188981" footer="0.47244094488188981"/>
  <pageSetup paperSize="9" scale="97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A40"/>
  <sheetViews>
    <sheetView zoomScale="115" zoomScaleNormal="115" workbookViewId="0">
      <selection activeCell="D20" sqref="D20"/>
    </sheetView>
  </sheetViews>
  <sheetFormatPr baseColWidth="10" defaultColWidth="11.42578125" defaultRowHeight="12.75" x14ac:dyDescent="0.2"/>
  <cols>
    <col min="1" max="1" width="5.7109375" style="1" customWidth="1"/>
    <col min="2" max="2" width="2.7109375" style="1" customWidth="1"/>
    <col min="3" max="3" width="3.7109375" style="1" customWidth="1"/>
    <col min="4" max="4" width="14.28515625" style="1" customWidth="1"/>
    <col min="5" max="5" width="2.7109375" style="1" customWidth="1"/>
    <col min="6" max="6" width="3.7109375" style="1" customWidth="1"/>
    <col min="7" max="7" width="14.28515625" style="1" customWidth="1"/>
    <col min="8" max="13" width="3.7109375" style="1" customWidth="1"/>
    <col min="14" max="19" width="3.28515625" style="1" customWidth="1"/>
    <col min="20" max="20" width="4.5703125" style="1" hidden="1" customWidth="1"/>
    <col min="21" max="23" width="2.42578125" style="1" hidden="1" customWidth="1"/>
    <col min="24" max="24" width="6.42578125" style="1" hidden="1" customWidth="1"/>
    <col min="25" max="26" width="2.28515625" style="1" hidden="1" customWidth="1"/>
    <col min="27" max="27" width="2.42578125" style="1" hidden="1" customWidth="1"/>
    <col min="28" max="28" width="0" style="1" hidden="1" customWidth="1"/>
    <col min="29" max="16384" width="11.42578125" style="1"/>
  </cols>
  <sheetData>
    <row r="1" spans="1:19" s="2" customFormat="1" ht="20.25" x14ac:dyDescent="0.2">
      <c r="A1" s="24" t="s">
        <v>0</v>
      </c>
      <c r="B1" s="24"/>
      <c r="C1" s="24"/>
      <c r="D1" s="24"/>
      <c r="E1" s="24"/>
      <c r="F1" s="24"/>
      <c r="G1" s="24"/>
      <c r="H1" s="24" t="s">
        <v>1</v>
      </c>
      <c r="I1" s="24"/>
      <c r="J1" s="24"/>
      <c r="K1" s="24"/>
      <c r="L1" s="24"/>
      <c r="M1" s="24"/>
      <c r="N1" s="24"/>
      <c r="O1" s="24" t="str">
        <f>IF(Rahmendaten!D5="","",Rahmendaten!D5)</f>
        <v>Jungen III/S</v>
      </c>
      <c r="P1" s="24"/>
      <c r="Q1" s="24"/>
      <c r="R1" s="24"/>
      <c r="S1" s="24"/>
    </row>
    <row r="2" spans="1:19" s="2" customFormat="1" ht="20.25" x14ac:dyDescent="0.2">
      <c r="A2" s="24" t="s">
        <v>2</v>
      </c>
      <c r="B2" s="24"/>
      <c r="C2" s="24"/>
      <c r="D2" s="24"/>
      <c r="E2" s="24"/>
      <c r="F2" s="24"/>
      <c r="G2" s="24"/>
      <c r="H2" s="24" t="str">
        <f>IF(Rahmendaten!D3="","",Rahmendaten!D3)</f>
        <v>Nordbayernfinale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" customFormat="1" ht="20.25" x14ac:dyDescent="0.2">
      <c r="A3" s="24"/>
      <c r="B3" s="24"/>
      <c r="C3" s="24"/>
      <c r="D3" s="24"/>
      <c r="E3" s="24"/>
      <c r="F3" s="24"/>
      <c r="G3" s="24"/>
      <c r="H3" s="25" t="str">
        <f>CONCATENATE("am ",Rahmendaten!D8," in ",Rahmendaten!D7)</f>
        <v>am 22.02.2016 in Hösbach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2" customFormat="1" ht="20.25" x14ac:dyDescent="0.2">
      <c r="A4" s="24" t="s">
        <v>3</v>
      </c>
      <c r="B4" s="24"/>
      <c r="C4" s="24"/>
      <c r="D4" s="24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x14ac:dyDescent="0.2">
      <c r="A5" s="26"/>
      <c r="B5" s="26"/>
      <c r="C5" s="26"/>
      <c r="D5" s="26"/>
      <c r="E5" s="26"/>
      <c r="F5" s="26"/>
      <c r="G5" s="26"/>
      <c r="H5" s="2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3" customFormat="1" ht="18" x14ac:dyDescent="0.2">
      <c r="A6" s="28" t="str">
        <f>IF(Rahmendaten!E14="","SCHULE C",Rahmendaten!E14)</f>
        <v>SCHULE C</v>
      </c>
      <c r="B6" s="28"/>
      <c r="C6" s="28"/>
      <c r="D6" s="28"/>
      <c r="E6" s="28"/>
      <c r="F6" s="28"/>
      <c r="G6" s="28"/>
      <c r="H6" s="28" t="str">
        <f>IF(Rahmendaten!F14="","SCHULE D",Rahmendaten!F14)</f>
        <v>SCHULE D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s="4" customFormat="1" x14ac:dyDescent="0.2">
      <c r="A7" s="29" t="s">
        <v>56</v>
      </c>
      <c r="B7" s="9"/>
      <c r="C7" s="9"/>
      <c r="D7" s="9" t="s">
        <v>6</v>
      </c>
      <c r="E7" s="9"/>
      <c r="F7" s="9"/>
      <c r="G7" s="9"/>
      <c r="H7" s="29" t="s">
        <v>75</v>
      </c>
      <c r="I7" s="9"/>
      <c r="J7" s="9"/>
      <c r="K7" s="9" t="s">
        <v>6</v>
      </c>
      <c r="L7" s="9"/>
      <c r="M7" s="9"/>
      <c r="N7" s="9"/>
      <c r="O7" s="9"/>
      <c r="P7" s="9"/>
      <c r="Q7" s="9"/>
      <c r="R7" s="9"/>
      <c r="S7" s="9"/>
    </row>
    <row r="8" spans="1:19" ht="8.1" customHeight="1" thickBot="1" x14ac:dyDescent="0.25">
      <c r="A8" s="26"/>
      <c r="B8" s="30"/>
      <c r="C8" s="30"/>
      <c r="D8" s="30"/>
      <c r="E8" s="30"/>
      <c r="F8" s="26"/>
      <c r="G8" s="26"/>
      <c r="H8" s="31"/>
      <c r="I8" s="30"/>
      <c r="J8" s="30"/>
      <c r="K8" s="30"/>
      <c r="L8" s="30"/>
      <c r="M8" s="30"/>
      <c r="N8" s="30"/>
      <c r="O8" s="30"/>
      <c r="P8" s="26"/>
      <c r="Q8" s="26"/>
      <c r="R8" s="26"/>
      <c r="S8" s="26"/>
    </row>
    <row r="9" spans="1:19" s="6" customFormat="1" thickBot="1" x14ac:dyDescent="0.25">
      <c r="A9" s="19"/>
      <c r="B9" s="32" t="s">
        <v>146</v>
      </c>
      <c r="C9" s="33" t="s">
        <v>8</v>
      </c>
      <c r="D9" s="152" t="str">
        <f>IF(Rahmendaten!E16="","",Rahmendaten!E16)</f>
        <v/>
      </c>
      <c r="E9" s="153"/>
      <c r="F9" s="34"/>
      <c r="G9" s="34"/>
      <c r="H9" s="19"/>
      <c r="I9" s="32" t="s">
        <v>145</v>
      </c>
      <c r="J9" s="33" t="s">
        <v>8</v>
      </c>
      <c r="K9" s="152" t="str">
        <f>IF(Rahmendaten!F16="","",Rahmendaten!F16)</f>
        <v/>
      </c>
      <c r="L9" s="154"/>
      <c r="M9" s="154"/>
      <c r="N9" s="154"/>
      <c r="O9" s="153"/>
      <c r="P9" s="34"/>
      <c r="Q9" s="34"/>
      <c r="R9" s="34"/>
      <c r="S9" s="34"/>
    </row>
    <row r="10" spans="1:19" s="6" customFormat="1" thickBot="1" x14ac:dyDescent="0.25">
      <c r="A10" s="19"/>
      <c r="B10" s="32" t="s">
        <v>147</v>
      </c>
      <c r="C10" s="36" t="s">
        <v>10</v>
      </c>
      <c r="D10" s="152" t="str">
        <f>IF(Rahmendaten!E17="","",Rahmendaten!E17)</f>
        <v/>
      </c>
      <c r="E10" s="153"/>
      <c r="F10" s="34"/>
      <c r="G10" s="34"/>
      <c r="H10" s="19"/>
      <c r="I10" s="32" t="s">
        <v>151</v>
      </c>
      <c r="J10" s="36" t="s">
        <v>10</v>
      </c>
      <c r="K10" s="152" t="str">
        <f>IF(Rahmendaten!F17="","",Rahmendaten!F17)</f>
        <v/>
      </c>
      <c r="L10" s="154"/>
      <c r="M10" s="154"/>
      <c r="N10" s="154"/>
      <c r="O10" s="153"/>
      <c r="P10" s="34"/>
      <c r="Q10" s="34"/>
      <c r="R10" s="34"/>
      <c r="S10" s="34"/>
    </row>
    <row r="11" spans="1:19" s="6" customFormat="1" thickBot="1" x14ac:dyDescent="0.25">
      <c r="A11" s="19"/>
      <c r="B11" s="32" t="s">
        <v>148</v>
      </c>
      <c r="C11" s="36" t="s">
        <v>12</v>
      </c>
      <c r="D11" s="152" t="str">
        <f>IF(Rahmendaten!E18="","",Rahmendaten!E18)</f>
        <v/>
      </c>
      <c r="E11" s="153"/>
      <c r="F11" s="34"/>
      <c r="G11" s="34"/>
      <c r="H11" s="19"/>
      <c r="I11" s="32" t="s">
        <v>152</v>
      </c>
      <c r="J11" s="36" t="s">
        <v>12</v>
      </c>
      <c r="K11" s="152" t="str">
        <f>IF(Rahmendaten!F18="","",Rahmendaten!F18)</f>
        <v/>
      </c>
      <c r="L11" s="154"/>
      <c r="M11" s="154"/>
      <c r="N11" s="154"/>
      <c r="O11" s="153"/>
      <c r="P11" s="34"/>
      <c r="Q11" s="34"/>
      <c r="R11" s="34"/>
      <c r="S11" s="34"/>
    </row>
    <row r="12" spans="1:19" s="6" customFormat="1" thickBot="1" x14ac:dyDescent="0.25">
      <c r="A12" s="19"/>
      <c r="B12" s="32" t="s">
        <v>149</v>
      </c>
      <c r="C12" s="36" t="s">
        <v>14</v>
      </c>
      <c r="D12" s="152" t="str">
        <f>IF(Rahmendaten!E19="","",Rahmendaten!E19)</f>
        <v/>
      </c>
      <c r="E12" s="153"/>
      <c r="F12" s="34"/>
      <c r="G12" s="34"/>
      <c r="H12" s="19"/>
      <c r="I12" s="32" t="s">
        <v>153</v>
      </c>
      <c r="J12" s="36" t="s">
        <v>14</v>
      </c>
      <c r="K12" s="152" t="str">
        <f>IF(Rahmendaten!F19="","",Rahmendaten!F19)</f>
        <v/>
      </c>
      <c r="L12" s="154"/>
      <c r="M12" s="154"/>
      <c r="N12" s="154"/>
      <c r="O12" s="153"/>
      <c r="P12" s="34"/>
      <c r="Q12" s="34"/>
      <c r="R12" s="34"/>
      <c r="S12" s="34"/>
    </row>
    <row r="13" spans="1:19" s="6" customFormat="1" thickBot="1" x14ac:dyDescent="0.25">
      <c r="A13" s="19"/>
      <c r="B13" s="32" t="s">
        <v>150</v>
      </c>
      <c r="C13" s="36" t="s">
        <v>16</v>
      </c>
      <c r="D13" s="152" t="str">
        <f>IF(Rahmendaten!E20="","",Rahmendaten!E20)</f>
        <v/>
      </c>
      <c r="E13" s="153"/>
      <c r="F13" s="34"/>
      <c r="G13" s="34"/>
      <c r="H13" s="19"/>
      <c r="I13" s="32" t="s">
        <v>154</v>
      </c>
      <c r="J13" s="36" t="s">
        <v>16</v>
      </c>
      <c r="K13" s="152" t="str">
        <f>IF(Rahmendaten!F20="","",Rahmendaten!F20)</f>
        <v/>
      </c>
      <c r="L13" s="154"/>
      <c r="M13" s="154"/>
      <c r="N13" s="154"/>
      <c r="O13" s="153"/>
      <c r="P13" s="34"/>
      <c r="Q13" s="34"/>
      <c r="R13" s="34"/>
      <c r="S13" s="34"/>
    </row>
    <row r="14" spans="1:19" s="6" customFormat="1" thickBot="1" x14ac:dyDescent="0.25">
      <c r="A14" s="34"/>
      <c r="B14" s="19"/>
      <c r="C14" s="19" t="s">
        <v>17</v>
      </c>
      <c r="D14" s="152" t="str">
        <f>IF(Rahmendaten!E21="","",Rahmendaten!E21)</f>
        <v/>
      </c>
      <c r="E14" s="153"/>
      <c r="F14" s="34"/>
      <c r="G14" s="34"/>
      <c r="H14" s="34"/>
      <c r="I14" s="37"/>
      <c r="J14" s="32" t="s">
        <v>17</v>
      </c>
      <c r="K14" s="152" t="str">
        <f>IF(Rahmendaten!F21="","",Rahmendaten!F21)</f>
        <v/>
      </c>
      <c r="L14" s="154"/>
      <c r="M14" s="154"/>
      <c r="N14" s="154"/>
      <c r="O14" s="153"/>
      <c r="P14" s="34"/>
      <c r="Q14" s="34"/>
      <c r="R14" s="34"/>
      <c r="S14" s="34"/>
    </row>
    <row r="15" spans="1:19" s="6" customFormat="1" thickBot="1" x14ac:dyDescent="0.25">
      <c r="A15" s="34"/>
      <c r="B15" s="19"/>
      <c r="C15" s="32" t="s">
        <v>18</v>
      </c>
      <c r="D15" s="152" t="str">
        <f>IF(Rahmendaten!E22="","",Rahmendaten!E22)</f>
        <v/>
      </c>
      <c r="E15" s="153"/>
      <c r="F15" s="34"/>
      <c r="G15" s="34"/>
      <c r="H15" s="34"/>
      <c r="I15" s="19"/>
      <c r="J15" s="35" t="s">
        <v>18</v>
      </c>
      <c r="K15" s="152" t="str">
        <f>IF(Rahmendaten!F22="","",Rahmendaten!F22)</f>
        <v/>
      </c>
      <c r="L15" s="154"/>
      <c r="M15" s="154"/>
      <c r="N15" s="154"/>
      <c r="O15" s="153"/>
      <c r="P15" s="34"/>
      <c r="Q15" s="34"/>
      <c r="R15" s="34"/>
      <c r="S15" s="34"/>
    </row>
    <row r="16" spans="1:19" s="6" customFormat="1" thickBot="1" x14ac:dyDescent="0.25">
      <c r="A16" s="34"/>
      <c r="B16" s="19"/>
      <c r="C16" s="38" t="s">
        <v>19</v>
      </c>
      <c r="D16" s="152" t="str">
        <f>IF(Rahmendaten!E23="","",Rahmendaten!E23)</f>
        <v/>
      </c>
      <c r="E16" s="153"/>
      <c r="F16" s="34"/>
      <c r="G16" s="34"/>
      <c r="H16" s="34"/>
      <c r="I16" s="19"/>
      <c r="J16" s="35" t="s">
        <v>19</v>
      </c>
      <c r="K16" s="152" t="str">
        <f>IF(Rahmendaten!F23="","",Rahmendaten!F23)</f>
        <v/>
      </c>
      <c r="L16" s="154"/>
      <c r="M16" s="154"/>
      <c r="N16" s="154"/>
      <c r="O16" s="153"/>
      <c r="P16" s="34"/>
      <c r="Q16" s="34"/>
      <c r="R16" s="34"/>
      <c r="S16" s="34"/>
    </row>
    <row r="17" spans="1:27" s="2" customFormat="1" ht="20.25" x14ac:dyDescent="0.2">
      <c r="A17" s="24"/>
      <c r="B17" s="24"/>
      <c r="C17" s="39"/>
      <c r="D17" s="24"/>
      <c r="E17" s="24"/>
      <c r="F17" s="24"/>
      <c r="G17" s="24" t="s">
        <v>25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27" ht="13.5" thickBo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27" s="7" customFormat="1" ht="35.1" customHeight="1" thickTop="1" thickBot="1" x14ac:dyDescent="0.25">
      <c r="A19" s="40"/>
      <c r="B19" s="155" t="s">
        <v>42</v>
      </c>
      <c r="C19" s="156"/>
      <c r="D19" s="41" t="s">
        <v>77</v>
      </c>
      <c r="E19" s="155" t="s">
        <v>42</v>
      </c>
      <c r="F19" s="156"/>
      <c r="G19" s="41" t="s">
        <v>76</v>
      </c>
      <c r="H19" s="157" t="s">
        <v>28</v>
      </c>
      <c r="I19" s="158"/>
      <c r="J19" s="157" t="s">
        <v>29</v>
      </c>
      <c r="K19" s="159"/>
      <c r="L19" s="158" t="s">
        <v>30</v>
      </c>
      <c r="M19" s="159"/>
      <c r="N19" s="155" t="s">
        <v>87</v>
      </c>
      <c r="O19" s="156"/>
      <c r="P19" s="155" t="s">
        <v>88</v>
      </c>
      <c r="Q19" s="156"/>
      <c r="R19" s="155" t="s">
        <v>89</v>
      </c>
      <c r="S19" s="156"/>
    </row>
    <row r="20" spans="1:27" ht="30" customHeight="1" thickTop="1" x14ac:dyDescent="0.2">
      <c r="A20" s="160" t="s">
        <v>31</v>
      </c>
      <c r="B20" s="42">
        <v>1</v>
      </c>
      <c r="C20" s="43" t="s">
        <v>34</v>
      </c>
      <c r="D20" s="44"/>
      <c r="E20" s="42">
        <v>1</v>
      </c>
      <c r="F20" s="43" t="s">
        <v>34</v>
      </c>
      <c r="G20" s="45"/>
      <c r="H20" s="46"/>
      <c r="I20" s="47"/>
      <c r="J20" s="46"/>
      <c r="K20" s="48"/>
      <c r="L20" s="46"/>
      <c r="M20" s="48"/>
      <c r="N20" s="49">
        <f>IF(P20&gt;Q20,1,0)</f>
        <v>0</v>
      </c>
      <c r="O20" s="50">
        <f>IF(Q20&gt;P20,1,0)</f>
        <v>0</v>
      </c>
      <c r="P20" s="49">
        <f>SUM(U20:W20)</f>
        <v>0</v>
      </c>
      <c r="Q20" s="51">
        <f>SUM(Y20:AA20)</f>
        <v>0</v>
      </c>
      <c r="R20" s="49">
        <f t="shared" ref="R20:S24" si="0">H20+J20+L20</f>
        <v>0</v>
      </c>
      <c r="S20" s="50">
        <f t="shared" si="0"/>
        <v>0</v>
      </c>
      <c r="U20" s="1">
        <f>IF(H20&gt;I20,1,0)</f>
        <v>0</v>
      </c>
      <c r="V20" s="1">
        <f>IF(J20&gt;K20,1,0)</f>
        <v>0</v>
      </c>
      <c r="W20" s="1">
        <f>IF(L20&gt;M20,1,0)</f>
        <v>0</v>
      </c>
      <c r="Y20" s="1">
        <f>IF(I20&gt;H20,1,0)</f>
        <v>0</v>
      </c>
      <c r="Z20" s="1">
        <f>IF(K20&gt;J20,1,0)</f>
        <v>0</v>
      </c>
      <c r="AA20" s="1">
        <f>IF(M20&gt;L20,1,0)</f>
        <v>0</v>
      </c>
    </row>
    <row r="21" spans="1:27" ht="30" customHeight="1" x14ac:dyDescent="0.2">
      <c r="A21" s="160"/>
      <c r="B21" s="52">
        <v>2</v>
      </c>
      <c r="C21" s="53" t="s">
        <v>35</v>
      </c>
      <c r="D21" s="45"/>
      <c r="E21" s="52">
        <v>2</v>
      </c>
      <c r="F21" s="53" t="s">
        <v>35</v>
      </c>
      <c r="G21" s="45"/>
      <c r="H21" s="54"/>
      <c r="I21" s="55"/>
      <c r="J21" s="54"/>
      <c r="K21" s="56"/>
      <c r="L21" s="54"/>
      <c r="M21" s="56"/>
      <c r="N21" s="57">
        <f>IF(P21&gt;Q21,1,0)</f>
        <v>0</v>
      </c>
      <c r="O21" s="58">
        <f>IF(Q21&gt;P21,1,0)</f>
        <v>0</v>
      </c>
      <c r="P21" s="57">
        <f>SUM(U21:W21)</f>
        <v>0</v>
      </c>
      <c r="Q21" s="59">
        <f>SUM(Y21:AA21)</f>
        <v>0</v>
      </c>
      <c r="R21" s="57">
        <f t="shared" si="0"/>
        <v>0</v>
      </c>
      <c r="S21" s="58">
        <f t="shared" si="0"/>
        <v>0</v>
      </c>
      <c r="U21" s="1">
        <f t="shared" ref="U21:U28" si="1">IF(H21&gt;I21,1,0)</f>
        <v>0</v>
      </c>
      <c r="V21" s="1">
        <f t="shared" ref="V21:V28" si="2">IF(J21&gt;K21,1,0)</f>
        <v>0</v>
      </c>
      <c r="W21" s="1">
        <f t="shared" ref="W21:W28" si="3">IF(L21&gt;M21,1,0)</f>
        <v>0</v>
      </c>
      <c r="Y21" s="1">
        <f t="shared" ref="Y21:Y28" si="4">IF(I21&gt;H21,1,0)</f>
        <v>0</v>
      </c>
      <c r="Z21" s="1">
        <f t="shared" ref="Z21:Z28" si="5">IF(K21&gt;J21,1,0)</f>
        <v>0</v>
      </c>
      <c r="AA21" s="1">
        <f t="shared" ref="AA21:AA28" si="6">IF(M21&gt;L21,1,0)</f>
        <v>0</v>
      </c>
    </row>
    <row r="22" spans="1:27" ht="30" customHeight="1" x14ac:dyDescent="0.2">
      <c r="A22" s="160"/>
      <c r="B22" s="52">
        <v>3</v>
      </c>
      <c r="C22" s="53" t="s">
        <v>36</v>
      </c>
      <c r="D22" s="45"/>
      <c r="E22" s="52">
        <v>3</v>
      </c>
      <c r="F22" s="53" t="s">
        <v>36</v>
      </c>
      <c r="G22" s="45"/>
      <c r="H22" s="54"/>
      <c r="I22" s="55"/>
      <c r="J22" s="54"/>
      <c r="K22" s="56"/>
      <c r="L22" s="54"/>
      <c r="M22" s="56"/>
      <c r="N22" s="57">
        <f>IF(P22&gt;Q22,1,0)</f>
        <v>0</v>
      </c>
      <c r="O22" s="58">
        <f>IF(Q22&gt;P22,1,0)</f>
        <v>0</v>
      </c>
      <c r="P22" s="57">
        <f>SUM(U22:W22)</f>
        <v>0</v>
      </c>
      <c r="Q22" s="59">
        <f>SUM(Y22:AA22)</f>
        <v>0</v>
      </c>
      <c r="R22" s="57">
        <f t="shared" si="0"/>
        <v>0</v>
      </c>
      <c r="S22" s="58">
        <f t="shared" si="0"/>
        <v>0</v>
      </c>
      <c r="U22" s="1">
        <f t="shared" si="1"/>
        <v>0</v>
      </c>
      <c r="V22" s="1">
        <f t="shared" si="2"/>
        <v>0</v>
      </c>
      <c r="W22" s="1">
        <f t="shared" si="3"/>
        <v>0</v>
      </c>
      <c r="Y22" s="1">
        <f t="shared" si="4"/>
        <v>0</v>
      </c>
      <c r="Z22" s="1">
        <f t="shared" si="5"/>
        <v>0</v>
      </c>
      <c r="AA22" s="1">
        <f t="shared" si="6"/>
        <v>0</v>
      </c>
    </row>
    <row r="23" spans="1:27" ht="30" customHeight="1" thickBot="1" x14ac:dyDescent="0.25">
      <c r="A23" s="161"/>
      <c r="B23" s="60">
        <v>4</v>
      </c>
      <c r="C23" s="61" t="s">
        <v>37</v>
      </c>
      <c r="D23" s="62"/>
      <c r="E23" s="60">
        <v>4</v>
      </c>
      <c r="F23" s="61" t="s">
        <v>37</v>
      </c>
      <c r="G23" s="62"/>
      <c r="H23" s="138"/>
      <c r="I23" s="63"/>
      <c r="J23" s="138"/>
      <c r="K23" s="64"/>
      <c r="L23" s="138"/>
      <c r="M23" s="64"/>
      <c r="N23" s="65">
        <f>IF(P23&gt;Q23,1,0)</f>
        <v>0</v>
      </c>
      <c r="O23" s="66">
        <f>IF(Q23&gt;P23,1,0)</f>
        <v>0</v>
      </c>
      <c r="P23" s="65">
        <f>SUM(U23:W23)</f>
        <v>0</v>
      </c>
      <c r="Q23" s="67">
        <f>SUM(Y23:AA23)</f>
        <v>0</v>
      </c>
      <c r="R23" s="65">
        <f t="shared" si="0"/>
        <v>0</v>
      </c>
      <c r="S23" s="66">
        <f t="shared" si="0"/>
        <v>0</v>
      </c>
      <c r="U23" s="1">
        <f t="shared" si="1"/>
        <v>0</v>
      </c>
      <c r="V23" s="1">
        <f t="shared" si="2"/>
        <v>0</v>
      </c>
      <c r="W23" s="1">
        <f t="shared" si="3"/>
        <v>0</v>
      </c>
      <c r="Y23" s="1">
        <f t="shared" si="4"/>
        <v>0</v>
      </c>
      <c r="Z23" s="1">
        <f t="shared" si="5"/>
        <v>0</v>
      </c>
      <c r="AA23" s="1">
        <f t="shared" si="6"/>
        <v>0</v>
      </c>
    </row>
    <row r="24" spans="1:27" ht="30" customHeight="1" thickTop="1" x14ac:dyDescent="0.2">
      <c r="A24" s="162" t="s">
        <v>32</v>
      </c>
      <c r="B24" s="164">
        <v>1</v>
      </c>
      <c r="C24" s="166" t="s">
        <v>38</v>
      </c>
      <c r="D24" s="44"/>
      <c r="E24" s="164">
        <v>1</v>
      </c>
      <c r="F24" s="166" t="s">
        <v>38</v>
      </c>
      <c r="G24" s="45"/>
      <c r="H24" s="168"/>
      <c r="I24" s="170"/>
      <c r="J24" s="168"/>
      <c r="K24" s="170"/>
      <c r="L24" s="168"/>
      <c r="M24" s="170"/>
      <c r="N24" s="172">
        <f>IF(P24&gt;Q24,1,0)</f>
        <v>0</v>
      </c>
      <c r="O24" s="174">
        <f>IF(Q24&gt;P24,1,0)</f>
        <v>0</v>
      </c>
      <c r="P24" s="172">
        <f>SUM(U24:W24)</f>
        <v>0</v>
      </c>
      <c r="Q24" s="174">
        <f>SUM(Y24:AA24)</f>
        <v>0</v>
      </c>
      <c r="R24" s="172">
        <f t="shared" si="0"/>
        <v>0</v>
      </c>
      <c r="S24" s="174">
        <f t="shared" si="0"/>
        <v>0</v>
      </c>
      <c r="U24" s="1">
        <f t="shared" si="1"/>
        <v>0</v>
      </c>
      <c r="V24" s="1">
        <f t="shared" si="2"/>
        <v>0</v>
      </c>
      <c r="W24" s="1">
        <f t="shared" si="3"/>
        <v>0</v>
      </c>
      <c r="Y24" s="1">
        <f t="shared" si="4"/>
        <v>0</v>
      </c>
      <c r="Z24" s="1">
        <f t="shared" si="5"/>
        <v>0</v>
      </c>
      <c r="AA24" s="1">
        <f t="shared" si="6"/>
        <v>0</v>
      </c>
    </row>
    <row r="25" spans="1:27" ht="30" customHeight="1" x14ac:dyDescent="0.2">
      <c r="A25" s="162"/>
      <c r="B25" s="165"/>
      <c r="C25" s="167"/>
      <c r="D25" s="45"/>
      <c r="E25" s="165"/>
      <c r="F25" s="167"/>
      <c r="G25" s="45"/>
      <c r="H25" s="169"/>
      <c r="I25" s="171"/>
      <c r="J25" s="169"/>
      <c r="K25" s="171"/>
      <c r="L25" s="169"/>
      <c r="M25" s="171"/>
      <c r="N25" s="173"/>
      <c r="O25" s="175"/>
      <c r="P25" s="173"/>
      <c r="Q25" s="175"/>
      <c r="R25" s="173"/>
      <c r="S25" s="175"/>
    </row>
    <row r="26" spans="1:27" ht="30" customHeight="1" x14ac:dyDescent="0.2">
      <c r="A26" s="162"/>
      <c r="B26" s="176">
        <v>2</v>
      </c>
      <c r="C26" s="177" t="s">
        <v>39</v>
      </c>
      <c r="D26" s="45"/>
      <c r="E26" s="176">
        <v>2</v>
      </c>
      <c r="F26" s="177" t="s">
        <v>39</v>
      </c>
      <c r="G26" s="45"/>
      <c r="H26" s="178"/>
      <c r="I26" s="179"/>
      <c r="J26" s="178"/>
      <c r="K26" s="179"/>
      <c r="L26" s="178"/>
      <c r="M26" s="179"/>
      <c r="N26" s="173">
        <f>IF(P26&gt;Q26,1,0)</f>
        <v>0</v>
      </c>
      <c r="O26" s="175">
        <f>IF(Q26&gt;P26,1,0)</f>
        <v>0</v>
      </c>
      <c r="P26" s="173">
        <f>SUM(U26:W26)</f>
        <v>0</v>
      </c>
      <c r="Q26" s="175">
        <f>SUM(Y26:AA26)</f>
        <v>0</v>
      </c>
      <c r="R26" s="173">
        <f>H26+J26+L26</f>
        <v>0</v>
      </c>
      <c r="S26" s="175">
        <f>I26+K26+M26</f>
        <v>0</v>
      </c>
      <c r="U26" s="1">
        <f t="shared" si="1"/>
        <v>0</v>
      </c>
      <c r="V26" s="1">
        <f t="shared" si="2"/>
        <v>0</v>
      </c>
      <c r="W26" s="1">
        <f t="shared" si="3"/>
        <v>0</v>
      </c>
      <c r="Y26" s="1">
        <f t="shared" si="4"/>
        <v>0</v>
      </c>
      <c r="Z26" s="1">
        <f t="shared" si="5"/>
        <v>0</v>
      </c>
      <c r="AA26" s="1">
        <f t="shared" si="6"/>
        <v>0</v>
      </c>
    </row>
    <row r="27" spans="1:27" ht="30" customHeight="1" x14ac:dyDescent="0.2">
      <c r="A27" s="162"/>
      <c r="B27" s="165"/>
      <c r="C27" s="167"/>
      <c r="D27" s="68"/>
      <c r="E27" s="165"/>
      <c r="F27" s="167"/>
      <c r="G27" s="68"/>
      <c r="H27" s="169"/>
      <c r="I27" s="171"/>
      <c r="J27" s="169"/>
      <c r="K27" s="171"/>
      <c r="L27" s="169"/>
      <c r="M27" s="171"/>
      <c r="N27" s="173"/>
      <c r="O27" s="175"/>
      <c r="P27" s="173"/>
      <c r="Q27" s="175"/>
      <c r="R27" s="173"/>
      <c r="S27" s="175"/>
    </row>
    <row r="28" spans="1:27" ht="30" customHeight="1" x14ac:dyDescent="0.2">
      <c r="A28" s="162"/>
      <c r="B28" s="180" t="s">
        <v>33</v>
      </c>
      <c r="C28" s="181"/>
      <c r="D28" s="45"/>
      <c r="E28" s="180" t="s">
        <v>33</v>
      </c>
      <c r="F28" s="181"/>
      <c r="G28" s="45"/>
      <c r="H28" s="178"/>
      <c r="I28" s="179"/>
      <c r="J28" s="178"/>
      <c r="K28" s="179"/>
      <c r="L28" s="178"/>
      <c r="M28" s="179"/>
      <c r="N28" s="173">
        <f>IF(P28&gt;Q28,1,0)</f>
        <v>0</v>
      </c>
      <c r="O28" s="175">
        <f>IF(Q28&gt;P28,1,0)</f>
        <v>0</v>
      </c>
      <c r="P28" s="173">
        <f>SUM(U28:W28)</f>
        <v>0</v>
      </c>
      <c r="Q28" s="175">
        <f>SUM(Y28:AA28)</f>
        <v>0</v>
      </c>
      <c r="R28" s="173">
        <f>H28+J28+L28</f>
        <v>0</v>
      </c>
      <c r="S28" s="175">
        <f>I28+K28+M28</f>
        <v>0</v>
      </c>
      <c r="U28" s="1">
        <f t="shared" si="1"/>
        <v>0</v>
      </c>
      <c r="V28" s="1">
        <f t="shared" si="2"/>
        <v>0</v>
      </c>
      <c r="W28" s="1">
        <f t="shared" si="3"/>
        <v>0</v>
      </c>
      <c r="Y28" s="1">
        <f t="shared" si="4"/>
        <v>0</v>
      </c>
      <c r="Z28" s="1">
        <f t="shared" si="5"/>
        <v>0</v>
      </c>
      <c r="AA28" s="1">
        <f t="shared" si="6"/>
        <v>0</v>
      </c>
    </row>
    <row r="29" spans="1:27" ht="30" customHeight="1" thickBot="1" x14ac:dyDescent="0.25">
      <c r="A29" s="163"/>
      <c r="B29" s="182"/>
      <c r="C29" s="183"/>
      <c r="D29" s="62"/>
      <c r="E29" s="182"/>
      <c r="F29" s="183"/>
      <c r="G29" s="62"/>
      <c r="H29" s="184"/>
      <c r="I29" s="185"/>
      <c r="J29" s="184"/>
      <c r="K29" s="185"/>
      <c r="L29" s="184"/>
      <c r="M29" s="185"/>
      <c r="N29" s="187"/>
      <c r="O29" s="188"/>
      <c r="P29" s="187"/>
      <c r="Q29" s="188"/>
      <c r="R29" s="187"/>
      <c r="S29" s="188"/>
    </row>
    <row r="30" spans="1:27" ht="30" customHeight="1" thickTop="1" thickBo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4" t="s">
        <v>40</v>
      </c>
      <c r="K30" s="26"/>
      <c r="L30" s="26"/>
      <c r="M30" s="26"/>
      <c r="N30" s="69">
        <f t="shared" ref="N30:S30" si="7">SUM(N20:N28)</f>
        <v>0</v>
      </c>
      <c r="O30" s="70">
        <f t="shared" si="7"/>
        <v>0</v>
      </c>
      <c r="P30" s="69">
        <f t="shared" si="7"/>
        <v>0</v>
      </c>
      <c r="Q30" s="70">
        <f t="shared" si="7"/>
        <v>0</v>
      </c>
      <c r="R30" s="71">
        <f t="shared" si="7"/>
        <v>0</v>
      </c>
      <c r="S30" s="72">
        <f t="shared" si="7"/>
        <v>0</v>
      </c>
    </row>
    <row r="31" spans="1:27" ht="13.5" thickTop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27" s="8" customFormat="1" ht="20.100000000000001" customHeight="1" thickBot="1" x14ac:dyDescent="0.25">
      <c r="A32" s="73" t="s">
        <v>43</v>
      </c>
      <c r="B32" s="73"/>
      <c r="C32" s="189" t="str">
        <f>IF(AND(N30=0,O30=0),"",IF(N30=O30,IF(P30=Q30,IF(R30=S30,"  ???",IF(R30&gt;S30,A6,H6)),IF(P30&gt;Q30,A6,H6)),IF(N30&gt;O30,A6,H6)))</f>
        <v/>
      </c>
      <c r="D32" s="189"/>
      <c r="E32" s="189"/>
      <c r="F32" s="189"/>
      <c r="G32" s="189"/>
      <c r="H32" s="73" t="s">
        <v>44</v>
      </c>
      <c r="I32" s="73"/>
      <c r="J32" s="74" t="str">
        <f>IF(AND(N30=0,O30=0),"",IF(N30=O30,IF(P30=Q30,IF(R30&gt;S30,N30,O30),IF(P30&gt;Q30,N30,O30)),IF(N30&gt;O30,N30,O30)))</f>
        <v/>
      </c>
      <c r="K32" s="75" t="s">
        <v>45</v>
      </c>
      <c r="L32" s="74" t="str">
        <f>IF(AND(N30=0,O30=0),"",IF(AND(N30=3,O30=3),IF(P30=Q30,IF(R30&gt;S30,N30,O30),IF(P30&gt;Q30,N30,O30)),IF(N30&lt;O30,N30,O30)))</f>
        <v/>
      </c>
      <c r="M32" s="73"/>
      <c r="N32" s="73" t="s">
        <v>46</v>
      </c>
      <c r="O32" s="73"/>
      <c r="P32" s="73"/>
      <c r="Q32" s="73"/>
      <c r="R32" s="73"/>
      <c r="S32" s="73"/>
    </row>
    <row r="33" spans="1:20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20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20" ht="13.5" thickBot="1" x14ac:dyDescent="0.25">
      <c r="A35" s="30"/>
      <c r="B35" s="30"/>
      <c r="C35" s="30"/>
      <c r="D35" s="30"/>
      <c r="E35" s="30"/>
      <c r="F35" s="30"/>
      <c r="G35" s="26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26"/>
      <c r="S35" s="26"/>
    </row>
    <row r="36" spans="1:20" x14ac:dyDescent="0.2">
      <c r="A36" s="186" t="str">
        <f>CONCATENATE("Unterschrift ",IF(Rahmendaten!E14="","Schule C",Rahmendaten!E14))</f>
        <v>Unterschrift Schule C</v>
      </c>
      <c r="B36" s="186"/>
      <c r="C36" s="186"/>
      <c r="D36" s="186"/>
      <c r="E36" s="186"/>
      <c r="F36" s="186"/>
      <c r="G36" s="26"/>
      <c r="H36" s="186" t="str">
        <f>CONCATENATE("Unterschrift ",IF(Rahmendaten!F14="","Schule D",Rahmendaten!F14))</f>
        <v>Unterschrift Schule D</v>
      </c>
      <c r="I36" s="186"/>
      <c r="J36" s="186"/>
      <c r="K36" s="186"/>
      <c r="L36" s="186"/>
      <c r="M36" s="186"/>
      <c r="N36" s="186"/>
      <c r="O36" s="186"/>
      <c r="P36" s="186"/>
      <c r="Q36" s="186"/>
      <c r="R36" s="26"/>
      <c r="S36" s="26"/>
    </row>
    <row r="37" spans="1:20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20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20" ht="16.5" thickBot="1" x14ac:dyDescent="0.25">
      <c r="A39" s="73" t="s">
        <v>41</v>
      </c>
      <c r="B39" s="26"/>
      <c r="C39" s="26"/>
      <c r="D39" s="26"/>
      <c r="E39" s="26"/>
      <c r="F39" s="26"/>
      <c r="G39" s="26"/>
      <c r="H39" s="26"/>
      <c r="I39" s="26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5"/>
    </row>
    <row r="40" spans="1:20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 t="s">
        <v>47</v>
      </c>
      <c r="K40" s="26"/>
      <c r="L40" s="26"/>
      <c r="M40" s="26"/>
      <c r="N40" s="26"/>
      <c r="O40" s="26"/>
      <c r="P40" s="26"/>
      <c r="Q40" s="26"/>
      <c r="R40" s="26"/>
      <c r="S40" s="26"/>
    </row>
  </sheetData>
  <sheetProtection algorithmName="SHA-512" hashValue="l3zmueddQwxNuBPwMGlBtQ1dzgXWGPAqBt8q0vbaCq6Rrih1Gjhu7nyTxGEvhUr39HdYm0JlrRVpU7kY8t5OhQ==" saltValue="uKWDn/zpZysGKkZ4FqWB4w==" spinCount="100000" sheet="1" objects="1" scenarios="1" selectLockedCells="1"/>
  <mergeCells count="75">
    <mergeCell ref="A36:F36"/>
    <mergeCell ref="H36:Q36"/>
    <mergeCell ref="D9:E9"/>
    <mergeCell ref="K9:O9"/>
    <mergeCell ref="D10:E10"/>
    <mergeCell ref="K10:O10"/>
    <mergeCell ref="D11:E11"/>
    <mergeCell ref="K11:O11"/>
    <mergeCell ref="D12:E12"/>
    <mergeCell ref="K12:O12"/>
    <mergeCell ref="D13:E13"/>
    <mergeCell ref="K13:O13"/>
    <mergeCell ref="D14:E14"/>
    <mergeCell ref="K14:O14"/>
    <mergeCell ref="D15:E15"/>
    <mergeCell ref="K15:O15"/>
    <mergeCell ref="D16:E16"/>
    <mergeCell ref="K16:O16"/>
    <mergeCell ref="B19:C19"/>
    <mergeCell ref="E19:F19"/>
    <mergeCell ref="H19:I19"/>
    <mergeCell ref="J19:K19"/>
    <mergeCell ref="L19:M19"/>
    <mergeCell ref="N19:O19"/>
    <mergeCell ref="P19:Q19"/>
    <mergeCell ref="R19:S19"/>
    <mergeCell ref="A20:A23"/>
    <mergeCell ref="A24:A29"/>
    <mergeCell ref="B24:B25"/>
    <mergeCell ref="C24:C25"/>
    <mergeCell ref="E24:E25"/>
    <mergeCell ref="F24:F25"/>
    <mergeCell ref="H24:H25"/>
    <mergeCell ref="I24:I25"/>
    <mergeCell ref="P24:P25"/>
    <mergeCell ref="Q24:Q25"/>
    <mergeCell ref="R24:R25"/>
    <mergeCell ref="S24:S25"/>
    <mergeCell ref="B26:B27"/>
    <mergeCell ref="C26:C27"/>
    <mergeCell ref="E26:E27"/>
    <mergeCell ref="F26:F27"/>
    <mergeCell ref="H26:H27"/>
    <mergeCell ref="I26:I27"/>
    <mergeCell ref="J24:J25"/>
    <mergeCell ref="K24:K25"/>
    <mergeCell ref="L24:L25"/>
    <mergeCell ref="M24:M25"/>
    <mergeCell ref="N24:N25"/>
    <mergeCell ref="O24:O25"/>
    <mergeCell ref="P26:P27"/>
    <mergeCell ref="Q26:Q27"/>
    <mergeCell ref="R26:R27"/>
    <mergeCell ref="S26:S27"/>
    <mergeCell ref="B28:C29"/>
    <mergeCell ref="E28:F29"/>
    <mergeCell ref="H28:H29"/>
    <mergeCell ref="I28:I29"/>
    <mergeCell ref="J28:J29"/>
    <mergeCell ref="K28:K29"/>
    <mergeCell ref="J26:J27"/>
    <mergeCell ref="K26:K27"/>
    <mergeCell ref="L26:L27"/>
    <mergeCell ref="M26:M27"/>
    <mergeCell ref="N26:N27"/>
    <mergeCell ref="O26:O27"/>
    <mergeCell ref="R28:R29"/>
    <mergeCell ref="S28:S29"/>
    <mergeCell ref="C32:G32"/>
    <mergeCell ref="L28:L29"/>
    <mergeCell ref="M28:M29"/>
    <mergeCell ref="N28:N29"/>
    <mergeCell ref="O28:O29"/>
    <mergeCell ref="P28:P29"/>
    <mergeCell ref="Q28:Q29"/>
  </mergeCells>
  <dataValidations count="3">
    <dataValidation type="list" allowBlank="1" showInputMessage="1" showErrorMessage="1" sqref="D20:D29" xr:uid="{00000000-0002-0000-0300-000000000000}">
      <formula1>MannschaftC</formula1>
    </dataValidation>
    <dataValidation type="list" allowBlank="1" showInputMessage="1" showErrorMessage="1" sqref="G20:G29" xr:uid="{00000000-0002-0000-0300-000001000000}">
      <formula1>MannschaftD</formula1>
    </dataValidation>
    <dataValidation type="whole" operator="lessThanOrEqual" allowBlank="1" showInputMessage="1" showErrorMessage="1" errorTitle="Achtung !!" error="Maximal 30 Punkte pro Satz !!" sqref="H20:M29" xr:uid="{00000000-0002-0000-0300-000002000000}">
      <formula1>30</formula1>
    </dataValidation>
  </dataValidations>
  <pageMargins left="0.78740157480314965" right="0.78740157480314965" top="0.98425196850393704" bottom="0.59055118110236227" header="0.51181102362204722" footer="0.51181102362204722"/>
  <pageSetup paperSize="9" scale="97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I118"/>
  <sheetViews>
    <sheetView zoomScaleNormal="100" workbookViewId="0">
      <selection activeCell="A132" sqref="A132"/>
    </sheetView>
  </sheetViews>
  <sheetFormatPr baseColWidth="10" defaultRowHeight="15" x14ac:dyDescent="0.2"/>
  <cols>
    <col min="1" max="1" width="10.7109375" style="112" customWidth="1"/>
    <col min="2" max="2" width="22.85546875" style="112" customWidth="1"/>
    <col min="3" max="3" width="11.42578125" style="113" customWidth="1"/>
    <col min="4" max="4" width="22.85546875" style="112" customWidth="1"/>
    <col min="5" max="5" width="15.7109375" style="112" customWidth="1"/>
    <col min="6" max="6" width="10.7109375" style="112" customWidth="1"/>
    <col min="7" max="7" width="22.85546875" style="112" customWidth="1"/>
    <col min="8" max="8" width="11.42578125" style="113" customWidth="1"/>
    <col min="9" max="9" width="22.85546875" style="112" customWidth="1"/>
    <col min="10" max="16384" width="11.42578125" style="112"/>
  </cols>
  <sheetData>
    <row r="1" spans="1:9" s="98" customFormat="1" ht="20.25" x14ac:dyDescent="0.2">
      <c r="A1" s="111" t="str">
        <f>CONCATENATE('Schule A - Schule B'!$A$6,"   :   ",'Schule A - Schule B'!$H$6)</f>
        <v>SCHULE A   :   SCHULE B</v>
      </c>
      <c r="C1" s="109"/>
      <c r="F1" s="111"/>
      <c r="H1" s="109"/>
    </row>
    <row r="2" spans="1:9" ht="15.75" thickBot="1" x14ac:dyDescent="0.25"/>
    <row r="3" spans="1:9" ht="30" customHeight="1" thickBot="1" x14ac:dyDescent="0.25">
      <c r="A3" s="114" t="s">
        <v>107</v>
      </c>
      <c r="B3" s="190" t="s">
        <v>117</v>
      </c>
      <c r="C3" s="191"/>
      <c r="D3" s="142" t="s">
        <v>1</v>
      </c>
      <c r="F3" s="114" t="s">
        <v>107</v>
      </c>
      <c r="G3" s="190" t="s">
        <v>118</v>
      </c>
      <c r="H3" s="191"/>
      <c r="I3" s="142" t="s">
        <v>1</v>
      </c>
    </row>
    <row r="4" spans="1:9" ht="33.75" customHeight="1" thickBot="1" x14ac:dyDescent="0.25">
      <c r="A4" s="115" t="s">
        <v>108</v>
      </c>
      <c r="B4" s="192"/>
      <c r="C4" s="193"/>
      <c r="D4" s="142" t="str">
        <f>Rahmendaten!$D$5</f>
        <v>Jungen III/S</v>
      </c>
      <c r="F4" s="115" t="s">
        <v>108</v>
      </c>
      <c r="G4" s="192"/>
      <c r="H4" s="193"/>
      <c r="I4" s="142" t="str">
        <f>Rahmendaten!$D$5</f>
        <v>Jungen III/S</v>
      </c>
    </row>
    <row r="5" spans="1:9" s="116" customFormat="1" ht="11.25" x14ac:dyDescent="0.2">
      <c r="C5" s="117"/>
      <c r="H5" s="117"/>
    </row>
    <row r="6" spans="1:9" x14ac:dyDescent="0.2">
      <c r="A6" s="112" t="s">
        <v>109</v>
      </c>
      <c r="F6" s="112" t="s">
        <v>109</v>
      </c>
    </row>
    <row r="7" spans="1:9" s="118" customFormat="1" ht="9" thickBot="1" x14ac:dyDescent="0.25">
      <c r="C7" s="119"/>
      <c r="H7" s="119"/>
    </row>
    <row r="8" spans="1:9" ht="26.25" customHeight="1" x14ac:dyDescent="0.2">
      <c r="A8" s="120" t="s">
        <v>110</v>
      </c>
      <c r="B8" s="121" t="str">
        <f>'Schule A - Schule B'!$A$6</f>
        <v>SCHULE A</v>
      </c>
      <c r="C8" s="122" t="s">
        <v>111</v>
      </c>
      <c r="D8" s="121" t="str">
        <f>'Schule A - Schule B'!$H$6</f>
        <v>SCHULE B</v>
      </c>
      <c r="F8" s="120" t="s">
        <v>110</v>
      </c>
      <c r="G8" s="121" t="str">
        <f>'Schule A - Schule B'!$A$6</f>
        <v>SCHULE A</v>
      </c>
      <c r="H8" s="122" t="s">
        <v>111</v>
      </c>
      <c r="I8" s="121" t="str">
        <f>'Schule A - Schule B'!$H$6</f>
        <v>SCHULE B</v>
      </c>
    </row>
    <row r="9" spans="1:9" ht="26.25" customHeight="1" thickBot="1" x14ac:dyDescent="0.25">
      <c r="A9" s="123" t="s">
        <v>112</v>
      </c>
      <c r="B9" s="124" t="str">
        <f>IF('Schule A - Schule B'!$D$20="","Spieler 1.E / 1.JE",'Schule A - Schule B'!$D$20)</f>
        <v>Spieler 1.E / 1.JE</v>
      </c>
      <c r="C9" s="125" t="s">
        <v>111</v>
      </c>
      <c r="D9" s="124" t="str">
        <f>IF('Schule A - Schule B'!$G$20="","Spieler 1.E / 1.JE",'Schule A - Schule B'!$G$20)</f>
        <v>Spieler 1.E / 1.JE</v>
      </c>
      <c r="F9" s="123" t="s">
        <v>112</v>
      </c>
      <c r="G9" s="124" t="str">
        <f>IF('Schule A - Schule B'!$D$21="","Spieler 2.E / 1.ME",'Schule A - Schule B'!$D$21)</f>
        <v>Spieler 2.E / 1.ME</v>
      </c>
      <c r="H9" s="125" t="s">
        <v>111</v>
      </c>
      <c r="I9" s="124" t="str">
        <f>IF('Schule A - Schule B'!$G$21="","Spieler 2.E / 1.ME",'Schule A - Schule B'!$G$21)</f>
        <v>Spieler 2.E / 1.ME</v>
      </c>
    </row>
    <row r="10" spans="1:9" ht="26.25" customHeight="1" x14ac:dyDescent="0.2">
      <c r="A10" s="126" t="s">
        <v>113</v>
      </c>
      <c r="B10" s="127" t="s">
        <v>114</v>
      </c>
      <c r="C10" s="128" t="s">
        <v>45</v>
      </c>
      <c r="D10" s="127" t="s">
        <v>114</v>
      </c>
      <c r="F10" s="126" t="s">
        <v>113</v>
      </c>
      <c r="G10" s="127" t="s">
        <v>114</v>
      </c>
      <c r="H10" s="128" t="s">
        <v>45</v>
      </c>
      <c r="I10" s="127" t="s">
        <v>114</v>
      </c>
    </row>
    <row r="11" spans="1:9" ht="26.25" customHeight="1" x14ac:dyDescent="0.2">
      <c r="A11" s="126" t="s">
        <v>115</v>
      </c>
      <c r="B11" s="127" t="s">
        <v>114</v>
      </c>
      <c r="C11" s="128" t="s">
        <v>45</v>
      </c>
      <c r="D11" s="127" t="s">
        <v>114</v>
      </c>
      <c r="F11" s="126" t="s">
        <v>115</v>
      </c>
      <c r="G11" s="127" t="s">
        <v>114</v>
      </c>
      <c r="H11" s="128" t="s">
        <v>45</v>
      </c>
      <c r="I11" s="127" t="s">
        <v>114</v>
      </c>
    </row>
    <row r="12" spans="1:9" ht="26.25" customHeight="1" thickBot="1" x14ac:dyDescent="0.25">
      <c r="A12" s="123" t="s">
        <v>116</v>
      </c>
      <c r="B12" s="129" t="s">
        <v>114</v>
      </c>
      <c r="C12" s="125" t="s">
        <v>45</v>
      </c>
      <c r="D12" s="129" t="s">
        <v>114</v>
      </c>
      <c r="F12" s="123" t="s">
        <v>116</v>
      </c>
      <c r="G12" s="129" t="s">
        <v>114</v>
      </c>
      <c r="H12" s="125" t="s">
        <v>45</v>
      </c>
      <c r="I12" s="129" t="s">
        <v>114</v>
      </c>
    </row>
    <row r="13" spans="1:9" ht="15.75" customHeight="1" x14ac:dyDescent="0.2">
      <c r="A13" s="195" t="s">
        <v>120</v>
      </c>
      <c r="F13" s="195" t="s">
        <v>120</v>
      </c>
    </row>
    <row r="14" spans="1:9" x14ac:dyDescent="0.2">
      <c r="A14" s="196"/>
      <c r="B14" s="194" t="s">
        <v>119</v>
      </c>
      <c r="C14" s="194"/>
      <c r="D14" s="194"/>
      <c r="F14" s="196"/>
      <c r="G14" s="194" t="s">
        <v>119</v>
      </c>
      <c r="H14" s="194"/>
      <c r="I14" s="194"/>
    </row>
    <row r="15" spans="1:9" ht="22.5" customHeight="1" x14ac:dyDescent="0.2"/>
    <row r="16" spans="1:9" ht="22.5" customHeight="1" x14ac:dyDescent="0.2"/>
    <row r="17" spans="1:9" ht="22.5" customHeight="1" thickBot="1" x14ac:dyDescent="0.25"/>
    <row r="18" spans="1:9" ht="30" customHeight="1" thickBot="1" x14ac:dyDescent="0.25">
      <c r="A18" s="114" t="s">
        <v>107</v>
      </c>
      <c r="B18" s="190" t="s">
        <v>121</v>
      </c>
      <c r="C18" s="191"/>
      <c r="D18" s="142" t="s">
        <v>1</v>
      </c>
      <c r="F18" s="114" t="s">
        <v>107</v>
      </c>
      <c r="G18" s="190" t="s">
        <v>122</v>
      </c>
      <c r="H18" s="191"/>
      <c r="I18" s="142" t="s">
        <v>1</v>
      </c>
    </row>
    <row r="19" spans="1:9" ht="33.75" customHeight="1" thickBot="1" x14ac:dyDescent="0.25">
      <c r="A19" s="115" t="s">
        <v>108</v>
      </c>
      <c r="B19" s="192"/>
      <c r="C19" s="193"/>
      <c r="D19" s="142" t="str">
        <f>Rahmendaten!$D$5</f>
        <v>Jungen III/S</v>
      </c>
      <c r="F19" s="115" t="s">
        <v>108</v>
      </c>
      <c r="G19" s="192"/>
      <c r="H19" s="193"/>
      <c r="I19" s="142" t="str">
        <f>Rahmendaten!$D$5</f>
        <v>Jungen III/S</v>
      </c>
    </row>
    <row r="20" spans="1:9" s="116" customFormat="1" ht="11.25" x14ac:dyDescent="0.2">
      <c r="C20" s="117"/>
      <c r="H20" s="117"/>
    </row>
    <row r="21" spans="1:9" x14ac:dyDescent="0.2">
      <c r="A21" s="112" t="s">
        <v>109</v>
      </c>
      <c r="F21" s="112" t="s">
        <v>109</v>
      </c>
    </row>
    <row r="22" spans="1:9" s="118" customFormat="1" ht="9" thickBot="1" x14ac:dyDescent="0.25">
      <c r="C22" s="119"/>
      <c r="H22" s="119"/>
    </row>
    <row r="23" spans="1:9" ht="26.25" customHeight="1" x14ac:dyDescent="0.2">
      <c r="A23" s="120" t="s">
        <v>110</v>
      </c>
      <c r="B23" s="121" t="str">
        <f>'Schule A - Schule B'!$A$6</f>
        <v>SCHULE A</v>
      </c>
      <c r="C23" s="122" t="s">
        <v>111</v>
      </c>
      <c r="D23" s="121" t="str">
        <f>'Schule A - Schule B'!$H$6</f>
        <v>SCHULE B</v>
      </c>
      <c r="F23" s="120" t="s">
        <v>110</v>
      </c>
      <c r="G23" s="121" t="str">
        <f>'Schule A - Schule B'!$A$6</f>
        <v>SCHULE A</v>
      </c>
      <c r="H23" s="122" t="s">
        <v>111</v>
      </c>
      <c r="I23" s="121" t="str">
        <f>'Schule A - Schule B'!$H$6</f>
        <v>SCHULE B</v>
      </c>
    </row>
    <row r="24" spans="1:9" ht="26.25" customHeight="1" thickBot="1" x14ac:dyDescent="0.25">
      <c r="A24" s="123" t="s">
        <v>112</v>
      </c>
      <c r="B24" s="124" t="str">
        <f>IF('Schule A - Schule B'!$D$22="","Spieler 3.E / 2.JE",'Schule A - Schule B'!$D$22)</f>
        <v>Spieler 3.E / 2.JE</v>
      </c>
      <c r="C24" s="125" t="s">
        <v>111</v>
      </c>
      <c r="D24" s="124" t="str">
        <f>IF('Schule A - Schule B'!$G$22="","Spieler 3.E / 2.JE",'Schule A - Schule B'!$G$22)</f>
        <v>Spieler 3.E / 2.JE</v>
      </c>
      <c r="F24" s="123" t="s">
        <v>112</v>
      </c>
      <c r="G24" s="124" t="str">
        <f>IF('Schule A - Schule B'!$D$23="","Spieler 4.E / 2.ME",'Schule A - Schule B'!$D$23)</f>
        <v>Spieler 4.E / 2.ME</v>
      </c>
      <c r="H24" s="125" t="s">
        <v>111</v>
      </c>
      <c r="I24" s="124" t="str">
        <f>IF('Schule A - Schule B'!$G$23="","Spieler 4.E / 2.ME",'Schule A - Schule B'!$G$23)</f>
        <v>Spieler 4.E / 2.ME</v>
      </c>
    </row>
    <row r="25" spans="1:9" ht="26.25" customHeight="1" x14ac:dyDescent="0.2">
      <c r="A25" s="126" t="s">
        <v>113</v>
      </c>
      <c r="B25" s="127" t="s">
        <v>114</v>
      </c>
      <c r="C25" s="128" t="s">
        <v>45</v>
      </c>
      <c r="D25" s="127" t="s">
        <v>114</v>
      </c>
      <c r="F25" s="126" t="s">
        <v>113</v>
      </c>
      <c r="G25" s="127" t="s">
        <v>114</v>
      </c>
      <c r="H25" s="128" t="s">
        <v>45</v>
      </c>
      <c r="I25" s="127" t="s">
        <v>114</v>
      </c>
    </row>
    <row r="26" spans="1:9" ht="26.25" customHeight="1" x14ac:dyDescent="0.2">
      <c r="A26" s="126" t="s">
        <v>115</v>
      </c>
      <c r="B26" s="127" t="s">
        <v>114</v>
      </c>
      <c r="C26" s="128" t="s">
        <v>45</v>
      </c>
      <c r="D26" s="127" t="s">
        <v>114</v>
      </c>
      <c r="F26" s="126" t="s">
        <v>115</v>
      </c>
      <c r="G26" s="127" t="s">
        <v>114</v>
      </c>
      <c r="H26" s="128" t="s">
        <v>45</v>
      </c>
      <c r="I26" s="127" t="s">
        <v>114</v>
      </c>
    </row>
    <row r="27" spans="1:9" ht="26.25" customHeight="1" thickBot="1" x14ac:dyDescent="0.25">
      <c r="A27" s="123" t="s">
        <v>116</v>
      </c>
      <c r="B27" s="129" t="s">
        <v>114</v>
      </c>
      <c r="C27" s="125" t="s">
        <v>45</v>
      </c>
      <c r="D27" s="129" t="s">
        <v>114</v>
      </c>
      <c r="F27" s="123" t="s">
        <v>116</v>
      </c>
      <c r="G27" s="129" t="s">
        <v>114</v>
      </c>
      <c r="H27" s="125" t="s">
        <v>45</v>
      </c>
      <c r="I27" s="129" t="s">
        <v>114</v>
      </c>
    </row>
    <row r="28" spans="1:9" ht="15.75" customHeight="1" x14ac:dyDescent="0.2">
      <c r="A28" s="195" t="s">
        <v>120</v>
      </c>
      <c r="F28" s="195" t="s">
        <v>120</v>
      </c>
    </row>
    <row r="29" spans="1:9" x14ac:dyDescent="0.2">
      <c r="A29" s="196"/>
      <c r="B29" s="194" t="s">
        <v>119</v>
      </c>
      <c r="C29" s="194"/>
      <c r="D29" s="194"/>
      <c r="F29" s="196"/>
      <c r="G29" s="194" t="s">
        <v>119</v>
      </c>
      <c r="H29" s="194"/>
      <c r="I29" s="194"/>
    </row>
    <row r="30" spans="1:9" ht="22.5" customHeight="1" x14ac:dyDescent="0.2"/>
    <row r="31" spans="1:9" ht="22.5" customHeight="1" x14ac:dyDescent="0.2"/>
    <row r="32" spans="1:9" ht="22.5" customHeight="1" thickBot="1" x14ac:dyDescent="0.25"/>
    <row r="33" spans="1:9" ht="30" customHeight="1" thickBot="1" x14ac:dyDescent="0.25">
      <c r="A33" s="114" t="s">
        <v>107</v>
      </c>
      <c r="B33" s="190" t="s">
        <v>123</v>
      </c>
      <c r="C33" s="191"/>
      <c r="D33" s="142" t="s">
        <v>1</v>
      </c>
      <c r="F33" s="114" t="s">
        <v>107</v>
      </c>
      <c r="G33" s="190" t="s">
        <v>124</v>
      </c>
      <c r="H33" s="191"/>
      <c r="I33" s="142" t="s">
        <v>1</v>
      </c>
    </row>
    <row r="34" spans="1:9" ht="33.75" customHeight="1" thickBot="1" x14ac:dyDescent="0.25">
      <c r="A34" s="115" t="s">
        <v>108</v>
      </c>
      <c r="B34" s="192"/>
      <c r="C34" s="193"/>
      <c r="D34" s="142" t="str">
        <f>Rahmendaten!$D$5</f>
        <v>Jungen III/S</v>
      </c>
      <c r="F34" s="115" t="s">
        <v>108</v>
      </c>
      <c r="G34" s="192"/>
      <c r="H34" s="193"/>
      <c r="I34" s="142" t="str">
        <f>Rahmendaten!$D$5</f>
        <v>Jungen III/S</v>
      </c>
    </row>
    <row r="35" spans="1:9" s="116" customFormat="1" ht="11.25" x14ac:dyDescent="0.2">
      <c r="C35" s="117"/>
      <c r="H35" s="117"/>
    </row>
    <row r="36" spans="1:9" x14ac:dyDescent="0.2">
      <c r="A36" s="112" t="s">
        <v>109</v>
      </c>
      <c r="F36" s="112" t="s">
        <v>109</v>
      </c>
    </row>
    <row r="37" spans="1:9" s="118" customFormat="1" ht="9" thickBot="1" x14ac:dyDescent="0.25">
      <c r="C37" s="119"/>
      <c r="H37" s="119"/>
    </row>
    <row r="38" spans="1:9" ht="26.25" customHeight="1" x14ac:dyDescent="0.2">
      <c r="A38" s="120" t="s">
        <v>110</v>
      </c>
      <c r="B38" s="121" t="str">
        <f>'Schule A - Schule B'!$A$6</f>
        <v>SCHULE A</v>
      </c>
      <c r="C38" s="122" t="s">
        <v>111</v>
      </c>
      <c r="D38" s="121" t="str">
        <f>'Schule A - Schule B'!$H$6</f>
        <v>SCHULE B</v>
      </c>
      <c r="F38" s="120" t="s">
        <v>110</v>
      </c>
      <c r="G38" s="121" t="str">
        <f>'Schule A - Schule B'!$A$6</f>
        <v>SCHULE A</v>
      </c>
      <c r="H38" s="122" t="s">
        <v>111</v>
      </c>
      <c r="I38" s="121" t="str">
        <f>'Schule A - Schule B'!$H$6</f>
        <v>SCHULE B</v>
      </c>
    </row>
    <row r="39" spans="1:9" ht="26.25" customHeight="1" thickBot="1" x14ac:dyDescent="0.25">
      <c r="A39" s="123" t="s">
        <v>112</v>
      </c>
      <c r="B39" s="131" t="str">
        <f>IF('Schule A - Schule B'!$D$24="","Spieler 1.D / JD",CONCATENATE('Schule A - Schule B'!$D$24," / ",'Schule A - Schule B'!$D$25))</f>
        <v>Spieler 1.D / JD</v>
      </c>
      <c r="C39" s="125" t="s">
        <v>111</v>
      </c>
      <c r="D39" s="131" t="str">
        <f>IF('Schule A - Schule B'!$G$24="","Spieler 1.D / JD",CONCATENATE('Schule A - Schule B'!$G$24," / ",'Schule A - Schule B'!$G$25))</f>
        <v>Spieler 1.D / JD</v>
      </c>
      <c r="F39" s="123" t="s">
        <v>112</v>
      </c>
      <c r="G39" s="131" t="str">
        <f>IF('Schule A - Schule B'!$D$26="","Spieler 2.D / MD",CONCATENATE('Schule A - Schule B'!$D$26," / ",'Schule A - Schule B'!$D$27))</f>
        <v>Spieler 2.D / MD</v>
      </c>
      <c r="H39" s="125" t="s">
        <v>111</v>
      </c>
      <c r="I39" s="131" t="str">
        <f>IF('Schule A - Schule B'!$G$26="","Spieler 2.D / MD",CONCATENATE('Schule A - Schule B'!$G$26," / ",'Schule A - Schule B'!$G$27))</f>
        <v>Spieler 2.D / MD</v>
      </c>
    </row>
    <row r="40" spans="1:9" ht="26.25" customHeight="1" x14ac:dyDescent="0.2">
      <c r="A40" s="126" t="s">
        <v>113</v>
      </c>
      <c r="B40" s="127" t="s">
        <v>114</v>
      </c>
      <c r="C40" s="128" t="s">
        <v>45</v>
      </c>
      <c r="D40" s="127" t="s">
        <v>114</v>
      </c>
      <c r="F40" s="126" t="s">
        <v>113</v>
      </c>
      <c r="G40" s="127" t="s">
        <v>114</v>
      </c>
      <c r="H40" s="128" t="s">
        <v>45</v>
      </c>
      <c r="I40" s="127" t="s">
        <v>114</v>
      </c>
    </row>
    <row r="41" spans="1:9" ht="26.25" customHeight="1" x14ac:dyDescent="0.2">
      <c r="A41" s="126" t="s">
        <v>115</v>
      </c>
      <c r="B41" s="127" t="s">
        <v>114</v>
      </c>
      <c r="C41" s="128" t="s">
        <v>45</v>
      </c>
      <c r="D41" s="127" t="s">
        <v>114</v>
      </c>
      <c r="F41" s="126" t="s">
        <v>115</v>
      </c>
      <c r="G41" s="127" t="s">
        <v>114</v>
      </c>
      <c r="H41" s="128" t="s">
        <v>45</v>
      </c>
      <c r="I41" s="127" t="s">
        <v>114</v>
      </c>
    </row>
    <row r="42" spans="1:9" ht="26.25" customHeight="1" thickBot="1" x14ac:dyDescent="0.25">
      <c r="A42" s="123" t="s">
        <v>116</v>
      </c>
      <c r="B42" s="129" t="s">
        <v>114</v>
      </c>
      <c r="C42" s="125" t="s">
        <v>45</v>
      </c>
      <c r="D42" s="129" t="s">
        <v>114</v>
      </c>
      <c r="F42" s="123" t="s">
        <v>116</v>
      </c>
      <c r="G42" s="129" t="s">
        <v>114</v>
      </c>
      <c r="H42" s="125" t="s">
        <v>45</v>
      </c>
      <c r="I42" s="129" t="s">
        <v>114</v>
      </c>
    </row>
    <row r="43" spans="1:9" ht="15.75" customHeight="1" x14ac:dyDescent="0.2">
      <c r="A43" s="195" t="s">
        <v>120</v>
      </c>
      <c r="F43" s="195" t="s">
        <v>120</v>
      </c>
    </row>
    <row r="44" spans="1:9" x14ac:dyDescent="0.2">
      <c r="A44" s="196"/>
      <c r="B44" s="194" t="s">
        <v>119</v>
      </c>
      <c r="C44" s="194"/>
      <c r="D44" s="194"/>
      <c r="F44" s="196"/>
      <c r="G44" s="194" t="s">
        <v>119</v>
      </c>
      <c r="H44" s="194"/>
      <c r="I44" s="194"/>
    </row>
    <row r="45" spans="1:9" ht="22.5" customHeight="1" x14ac:dyDescent="0.2"/>
    <row r="46" spans="1:9" ht="22.5" customHeight="1" x14ac:dyDescent="0.2"/>
    <row r="47" spans="1:9" ht="22.5" customHeight="1" thickBot="1" x14ac:dyDescent="0.25"/>
    <row r="48" spans="1:9" ht="30" customHeight="1" thickBot="1" x14ac:dyDescent="0.25">
      <c r="A48" s="114" t="s">
        <v>107</v>
      </c>
      <c r="B48" s="190" t="s">
        <v>33</v>
      </c>
      <c r="C48" s="191"/>
      <c r="D48" s="142" t="s">
        <v>1</v>
      </c>
      <c r="F48" s="132"/>
      <c r="G48" s="132"/>
      <c r="H48" s="132"/>
      <c r="I48" s="132"/>
    </row>
    <row r="49" spans="1:9" ht="33.75" customHeight="1" thickBot="1" x14ac:dyDescent="0.25">
      <c r="A49" s="115" t="s">
        <v>108</v>
      </c>
      <c r="B49" s="192"/>
      <c r="C49" s="193"/>
      <c r="D49" s="142" t="str">
        <f>Rahmendaten!$D$5</f>
        <v>Jungen III/S</v>
      </c>
      <c r="F49" s="132"/>
      <c r="G49" s="132"/>
      <c r="H49" s="132"/>
      <c r="I49" s="132"/>
    </row>
    <row r="50" spans="1:9" s="116" customFormat="1" ht="12.75" customHeight="1" x14ac:dyDescent="0.2">
      <c r="C50" s="117"/>
      <c r="F50" s="132"/>
      <c r="G50" s="132"/>
      <c r="H50" s="132"/>
      <c r="I50" s="132"/>
    </row>
    <row r="51" spans="1:9" x14ac:dyDescent="0.2">
      <c r="A51" s="112" t="s">
        <v>109</v>
      </c>
      <c r="F51" s="132"/>
      <c r="G51" s="132"/>
      <c r="H51" s="132"/>
      <c r="I51" s="132"/>
    </row>
    <row r="52" spans="1:9" s="118" customFormat="1" ht="13.5" customHeight="1" thickBot="1" x14ac:dyDescent="0.25">
      <c r="C52" s="119"/>
      <c r="F52" s="132"/>
      <c r="G52" s="132"/>
      <c r="H52" s="132"/>
      <c r="I52" s="132"/>
    </row>
    <row r="53" spans="1:9" ht="26.25" customHeight="1" x14ac:dyDescent="0.2">
      <c r="A53" s="120" t="s">
        <v>110</v>
      </c>
      <c r="B53" s="121" t="str">
        <f>'Schule A - Schule B'!$A$6</f>
        <v>SCHULE A</v>
      </c>
      <c r="C53" s="122" t="s">
        <v>111</v>
      </c>
      <c r="D53" s="121" t="str">
        <f>'Schule A - Schule B'!$H$6</f>
        <v>SCHULE B</v>
      </c>
      <c r="F53" s="132"/>
      <c r="G53" s="132"/>
      <c r="H53" s="132"/>
      <c r="I53" s="132"/>
    </row>
    <row r="54" spans="1:9" ht="26.25" customHeight="1" thickBot="1" x14ac:dyDescent="0.25">
      <c r="A54" s="123" t="s">
        <v>112</v>
      </c>
      <c r="B54" s="131" t="str">
        <f>IF('Schule A - Schule B'!$D$28="","Spieler Mixed",CONCATENATE('Schule A - Schule B'!$D$28," / ",'Schule A - Schule B'!$D$29))</f>
        <v>Spieler Mixed</v>
      </c>
      <c r="C54" s="125" t="s">
        <v>111</v>
      </c>
      <c r="D54" s="131" t="str">
        <f>IF('Schule A - Schule B'!$G$28="","Spieler Mixed",CONCATENATE('Schule A - Schule B'!$G$28," / ",'Schule A - Schule B'!$G$29))</f>
        <v>Spieler Mixed</v>
      </c>
      <c r="F54" s="132"/>
      <c r="G54" s="132"/>
      <c r="H54" s="132"/>
      <c r="I54" s="132"/>
    </row>
    <row r="55" spans="1:9" ht="26.25" customHeight="1" x14ac:dyDescent="0.2">
      <c r="A55" s="126" t="s">
        <v>113</v>
      </c>
      <c r="B55" s="127" t="s">
        <v>114</v>
      </c>
      <c r="C55" s="128" t="s">
        <v>45</v>
      </c>
      <c r="D55" s="127" t="s">
        <v>114</v>
      </c>
      <c r="F55" s="132"/>
      <c r="G55" s="132"/>
      <c r="H55" s="132"/>
      <c r="I55" s="132"/>
    </row>
    <row r="56" spans="1:9" ht="26.25" customHeight="1" x14ac:dyDescent="0.2">
      <c r="A56" s="126" t="s">
        <v>115</v>
      </c>
      <c r="B56" s="127" t="s">
        <v>114</v>
      </c>
      <c r="C56" s="128" t="s">
        <v>45</v>
      </c>
      <c r="D56" s="127" t="s">
        <v>114</v>
      </c>
      <c r="F56" s="132"/>
      <c r="G56" s="132"/>
      <c r="H56" s="132"/>
      <c r="I56" s="132"/>
    </row>
    <row r="57" spans="1:9" ht="26.25" customHeight="1" thickBot="1" x14ac:dyDescent="0.25">
      <c r="A57" s="123" t="s">
        <v>116</v>
      </c>
      <c r="B57" s="129" t="s">
        <v>114</v>
      </c>
      <c r="C57" s="125" t="s">
        <v>45</v>
      </c>
      <c r="D57" s="129" t="s">
        <v>114</v>
      </c>
      <c r="F57" s="132"/>
      <c r="G57" s="132"/>
      <c r="H57" s="132"/>
      <c r="I57" s="132"/>
    </row>
    <row r="58" spans="1:9" ht="15.75" customHeight="1" x14ac:dyDescent="0.2">
      <c r="A58" s="195" t="s">
        <v>120</v>
      </c>
      <c r="F58" s="132"/>
      <c r="G58" s="132"/>
      <c r="H58" s="132"/>
      <c r="I58" s="132"/>
    </row>
    <row r="59" spans="1:9" ht="15" customHeight="1" x14ac:dyDescent="0.2">
      <c r="A59" s="196"/>
      <c r="B59" s="194" t="s">
        <v>119</v>
      </c>
      <c r="C59" s="194"/>
      <c r="D59" s="194"/>
      <c r="F59" s="132"/>
      <c r="G59" s="132"/>
      <c r="H59" s="132"/>
      <c r="I59" s="132"/>
    </row>
    <row r="60" spans="1:9" s="98" customFormat="1" ht="20.25" x14ac:dyDescent="0.2">
      <c r="A60" s="111" t="str">
        <f>CONCATENATE('Schule C - Schule D'!$A$6,"   :   ",'Schule C - Schule D'!$H$6)</f>
        <v>SCHULE C   :   SCHULE D</v>
      </c>
      <c r="C60" s="109"/>
      <c r="F60" s="111"/>
      <c r="H60" s="109"/>
    </row>
    <row r="61" spans="1:9" ht="15.75" thickBot="1" x14ac:dyDescent="0.25"/>
    <row r="62" spans="1:9" ht="30" customHeight="1" thickBot="1" x14ac:dyDescent="0.25">
      <c r="A62" s="114" t="s">
        <v>107</v>
      </c>
      <c r="B62" s="190" t="s">
        <v>117</v>
      </c>
      <c r="C62" s="191"/>
      <c r="D62" s="142" t="s">
        <v>1</v>
      </c>
      <c r="F62" s="114" t="s">
        <v>107</v>
      </c>
      <c r="G62" s="190" t="s">
        <v>118</v>
      </c>
      <c r="H62" s="191"/>
      <c r="I62" s="142" t="s">
        <v>1</v>
      </c>
    </row>
    <row r="63" spans="1:9" ht="33.75" customHeight="1" thickBot="1" x14ac:dyDescent="0.25">
      <c r="A63" s="115" t="s">
        <v>108</v>
      </c>
      <c r="B63" s="192"/>
      <c r="C63" s="193"/>
      <c r="D63" s="142" t="str">
        <f>Rahmendaten!$D$5</f>
        <v>Jungen III/S</v>
      </c>
      <c r="F63" s="115" t="s">
        <v>108</v>
      </c>
      <c r="G63" s="192"/>
      <c r="H63" s="193"/>
      <c r="I63" s="142" t="str">
        <f>Rahmendaten!$D$5</f>
        <v>Jungen III/S</v>
      </c>
    </row>
    <row r="64" spans="1:9" s="116" customFormat="1" ht="11.25" x14ac:dyDescent="0.2">
      <c r="C64" s="117"/>
      <c r="H64" s="117"/>
    </row>
    <row r="65" spans="1:9" x14ac:dyDescent="0.2">
      <c r="A65" s="112" t="s">
        <v>109</v>
      </c>
      <c r="F65" s="112" t="s">
        <v>109</v>
      </c>
    </row>
    <row r="66" spans="1:9" s="118" customFormat="1" ht="9" thickBot="1" x14ac:dyDescent="0.25">
      <c r="C66" s="119"/>
      <c r="H66" s="119"/>
    </row>
    <row r="67" spans="1:9" ht="26.25" customHeight="1" x14ac:dyDescent="0.2">
      <c r="A67" s="120" t="s">
        <v>110</v>
      </c>
      <c r="B67" s="121" t="str">
        <f>'Schule C - Schule D'!$A$6</f>
        <v>SCHULE C</v>
      </c>
      <c r="C67" s="122" t="s">
        <v>111</v>
      </c>
      <c r="D67" s="121" t="str">
        <f>'Schule C - Schule D'!$H$6</f>
        <v>SCHULE D</v>
      </c>
      <c r="F67" s="120" t="s">
        <v>110</v>
      </c>
      <c r="G67" s="121" t="str">
        <f>'Schule C - Schule D'!$A$6</f>
        <v>SCHULE C</v>
      </c>
      <c r="H67" s="122" t="s">
        <v>111</v>
      </c>
      <c r="I67" s="121" t="str">
        <f>'Schule C - Schule D'!$H$6</f>
        <v>SCHULE D</v>
      </c>
    </row>
    <row r="68" spans="1:9" ht="26.25" customHeight="1" thickBot="1" x14ac:dyDescent="0.25">
      <c r="A68" s="123" t="s">
        <v>112</v>
      </c>
      <c r="B68" s="124" t="str">
        <f>IF('Schule C - Schule D'!$D$20="","Spieler 1.E / 1.JE",'Schule C - Schule D'!$D$20)</f>
        <v>Spieler 1.E / 1.JE</v>
      </c>
      <c r="C68" s="125" t="s">
        <v>111</v>
      </c>
      <c r="D68" s="124" t="str">
        <f>IF('Schule C - Schule D'!$G$20="","Spieler 1.E / 1.JE",'Schule C - Schule D'!$G$20)</f>
        <v>Spieler 1.E / 1.JE</v>
      </c>
      <c r="F68" s="123" t="s">
        <v>112</v>
      </c>
      <c r="G68" s="124" t="str">
        <f>IF('Schule C - Schule D'!$D$21="","Spieler 2.E / 1.ME",'Schule C - Schule D'!$D$21)</f>
        <v>Spieler 2.E / 1.ME</v>
      </c>
      <c r="H68" s="125" t="s">
        <v>111</v>
      </c>
      <c r="I68" s="124" t="str">
        <f>IF('Schule C - Schule D'!$G$21="","Spieler 2.E / 1.ME",'Schule C - Schule D'!$G$21)</f>
        <v>Spieler 2.E / 1.ME</v>
      </c>
    </row>
    <row r="69" spans="1:9" ht="26.25" customHeight="1" x14ac:dyDescent="0.2">
      <c r="A69" s="126" t="s">
        <v>113</v>
      </c>
      <c r="B69" s="127" t="s">
        <v>114</v>
      </c>
      <c r="C69" s="128" t="s">
        <v>45</v>
      </c>
      <c r="D69" s="127" t="s">
        <v>114</v>
      </c>
      <c r="F69" s="126" t="s">
        <v>113</v>
      </c>
      <c r="G69" s="127" t="s">
        <v>114</v>
      </c>
      <c r="H69" s="128" t="s">
        <v>45</v>
      </c>
      <c r="I69" s="127" t="s">
        <v>114</v>
      </c>
    </row>
    <row r="70" spans="1:9" ht="26.25" customHeight="1" x14ac:dyDescent="0.2">
      <c r="A70" s="126" t="s">
        <v>115</v>
      </c>
      <c r="B70" s="127" t="s">
        <v>114</v>
      </c>
      <c r="C70" s="128" t="s">
        <v>45</v>
      </c>
      <c r="D70" s="127" t="s">
        <v>114</v>
      </c>
      <c r="F70" s="126" t="s">
        <v>115</v>
      </c>
      <c r="G70" s="127" t="s">
        <v>114</v>
      </c>
      <c r="H70" s="128" t="s">
        <v>45</v>
      </c>
      <c r="I70" s="127" t="s">
        <v>114</v>
      </c>
    </row>
    <row r="71" spans="1:9" ht="26.25" customHeight="1" thickBot="1" x14ac:dyDescent="0.25">
      <c r="A71" s="123" t="s">
        <v>116</v>
      </c>
      <c r="B71" s="129" t="s">
        <v>114</v>
      </c>
      <c r="C71" s="125" t="s">
        <v>45</v>
      </c>
      <c r="D71" s="129" t="s">
        <v>114</v>
      </c>
      <c r="F71" s="123" t="s">
        <v>116</v>
      </c>
      <c r="G71" s="129" t="s">
        <v>114</v>
      </c>
      <c r="H71" s="125" t="s">
        <v>45</v>
      </c>
      <c r="I71" s="129" t="s">
        <v>114</v>
      </c>
    </row>
    <row r="72" spans="1:9" ht="15.75" customHeight="1" x14ac:dyDescent="0.2">
      <c r="A72" s="195" t="s">
        <v>120</v>
      </c>
      <c r="F72" s="195" t="s">
        <v>120</v>
      </c>
    </row>
    <row r="73" spans="1:9" x14ac:dyDescent="0.2">
      <c r="A73" s="196"/>
      <c r="B73" s="194" t="s">
        <v>119</v>
      </c>
      <c r="C73" s="194"/>
      <c r="D73" s="194"/>
      <c r="F73" s="196"/>
      <c r="G73" s="194" t="s">
        <v>119</v>
      </c>
      <c r="H73" s="194"/>
      <c r="I73" s="194"/>
    </row>
    <row r="74" spans="1:9" ht="22.5" customHeight="1" x14ac:dyDescent="0.2"/>
    <row r="75" spans="1:9" ht="22.5" customHeight="1" x14ac:dyDescent="0.2"/>
    <row r="76" spans="1:9" ht="22.5" customHeight="1" thickBot="1" x14ac:dyDescent="0.25"/>
    <row r="77" spans="1:9" ht="30" customHeight="1" thickBot="1" x14ac:dyDescent="0.25">
      <c r="A77" s="114" t="s">
        <v>107</v>
      </c>
      <c r="B77" s="190" t="s">
        <v>121</v>
      </c>
      <c r="C77" s="191"/>
      <c r="D77" s="142" t="s">
        <v>1</v>
      </c>
      <c r="F77" s="114" t="s">
        <v>107</v>
      </c>
      <c r="G77" s="190" t="s">
        <v>122</v>
      </c>
      <c r="H77" s="191"/>
      <c r="I77" s="142" t="s">
        <v>1</v>
      </c>
    </row>
    <row r="78" spans="1:9" ht="33.75" customHeight="1" thickBot="1" x14ac:dyDescent="0.25">
      <c r="A78" s="115" t="s">
        <v>108</v>
      </c>
      <c r="B78" s="192"/>
      <c r="C78" s="193"/>
      <c r="D78" s="142" t="str">
        <f>Rahmendaten!$D$5</f>
        <v>Jungen III/S</v>
      </c>
      <c r="F78" s="115" t="s">
        <v>108</v>
      </c>
      <c r="G78" s="192"/>
      <c r="H78" s="193"/>
      <c r="I78" s="142" t="str">
        <f>Rahmendaten!$D$5</f>
        <v>Jungen III/S</v>
      </c>
    </row>
    <row r="79" spans="1:9" s="116" customFormat="1" ht="11.25" x14ac:dyDescent="0.2">
      <c r="C79" s="117"/>
      <c r="H79" s="117"/>
    </row>
    <row r="80" spans="1:9" x14ac:dyDescent="0.2">
      <c r="A80" s="112" t="s">
        <v>109</v>
      </c>
      <c r="F80" s="112" t="s">
        <v>109</v>
      </c>
    </row>
    <row r="81" spans="1:9" s="118" customFormat="1" ht="9" thickBot="1" x14ac:dyDescent="0.25">
      <c r="C81" s="119"/>
      <c r="H81" s="119"/>
    </row>
    <row r="82" spans="1:9" ht="26.25" customHeight="1" x14ac:dyDescent="0.2">
      <c r="A82" s="120" t="s">
        <v>110</v>
      </c>
      <c r="B82" s="121" t="str">
        <f>'Schule C - Schule D'!$A$6</f>
        <v>SCHULE C</v>
      </c>
      <c r="C82" s="122" t="s">
        <v>111</v>
      </c>
      <c r="D82" s="121" t="str">
        <f>'Schule C - Schule D'!$H$6</f>
        <v>SCHULE D</v>
      </c>
      <c r="F82" s="120" t="s">
        <v>110</v>
      </c>
      <c r="G82" s="121" t="str">
        <f>'Schule C - Schule D'!$A$6</f>
        <v>SCHULE C</v>
      </c>
      <c r="H82" s="122" t="s">
        <v>111</v>
      </c>
      <c r="I82" s="121" t="str">
        <f>'Schule C - Schule D'!$H$6</f>
        <v>SCHULE D</v>
      </c>
    </row>
    <row r="83" spans="1:9" ht="26.25" customHeight="1" thickBot="1" x14ac:dyDescent="0.25">
      <c r="A83" s="123" t="s">
        <v>112</v>
      </c>
      <c r="B83" s="124" t="str">
        <f>IF('Schule C - Schule D'!$D$22="","Spieler 3.E / 2.JE",'Schule C - Schule D'!$D$22)</f>
        <v>Spieler 3.E / 2.JE</v>
      </c>
      <c r="C83" s="125" t="s">
        <v>111</v>
      </c>
      <c r="D83" s="124" t="str">
        <f>IF('Schule C - Schule D'!$G$22="","Spieler 3.E / 2.JE",'Schule C - Schule D'!$G$22)</f>
        <v>Spieler 3.E / 2.JE</v>
      </c>
      <c r="F83" s="123" t="s">
        <v>112</v>
      </c>
      <c r="G83" s="124" t="str">
        <f>IF('Schule C - Schule D'!$D$23="","Spieler 4.E / 2.ME",'Schule C - Schule D'!$D$23)</f>
        <v>Spieler 4.E / 2.ME</v>
      </c>
      <c r="H83" s="125" t="s">
        <v>111</v>
      </c>
      <c r="I83" s="124" t="str">
        <f>IF('Schule C - Schule D'!$G$23="","Spieler 4.E / 2.ME",'Schule C - Schule D'!$G$23)</f>
        <v>Spieler 4.E / 2.ME</v>
      </c>
    </row>
    <row r="84" spans="1:9" ht="26.25" customHeight="1" x14ac:dyDescent="0.2">
      <c r="A84" s="126" t="s">
        <v>113</v>
      </c>
      <c r="B84" s="127" t="s">
        <v>114</v>
      </c>
      <c r="C84" s="128" t="s">
        <v>45</v>
      </c>
      <c r="D84" s="127" t="s">
        <v>114</v>
      </c>
      <c r="F84" s="126" t="s">
        <v>113</v>
      </c>
      <c r="G84" s="127" t="s">
        <v>114</v>
      </c>
      <c r="H84" s="128" t="s">
        <v>45</v>
      </c>
      <c r="I84" s="127" t="s">
        <v>114</v>
      </c>
    </row>
    <row r="85" spans="1:9" ht="26.25" customHeight="1" x14ac:dyDescent="0.2">
      <c r="A85" s="126" t="s">
        <v>115</v>
      </c>
      <c r="B85" s="127" t="s">
        <v>114</v>
      </c>
      <c r="C85" s="128" t="s">
        <v>45</v>
      </c>
      <c r="D85" s="127" t="s">
        <v>114</v>
      </c>
      <c r="F85" s="126" t="s">
        <v>115</v>
      </c>
      <c r="G85" s="127" t="s">
        <v>114</v>
      </c>
      <c r="H85" s="128" t="s">
        <v>45</v>
      </c>
      <c r="I85" s="127" t="s">
        <v>114</v>
      </c>
    </row>
    <row r="86" spans="1:9" ht="26.25" customHeight="1" thickBot="1" x14ac:dyDescent="0.25">
      <c r="A86" s="123" t="s">
        <v>116</v>
      </c>
      <c r="B86" s="129" t="s">
        <v>114</v>
      </c>
      <c r="C86" s="125" t="s">
        <v>45</v>
      </c>
      <c r="D86" s="129" t="s">
        <v>114</v>
      </c>
      <c r="F86" s="123" t="s">
        <v>116</v>
      </c>
      <c r="G86" s="129" t="s">
        <v>114</v>
      </c>
      <c r="H86" s="125" t="s">
        <v>45</v>
      </c>
      <c r="I86" s="129" t="s">
        <v>114</v>
      </c>
    </row>
    <row r="87" spans="1:9" ht="15.75" customHeight="1" x14ac:dyDescent="0.2">
      <c r="A87" s="195" t="s">
        <v>120</v>
      </c>
      <c r="F87" s="195" t="s">
        <v>120</v>
      </c>
    </row>
    <row r="88" spans="1:9" x14ac:dyDescent="0.2">
      <c r="A88" s="196"/>
      <c r="B88" s="194" t="s">
        <v>119</v>
      </c>
      <c r="C88" s="194"/>
      <c r="D88" s="194"/>
      <c r="F88" s="196"/>
      <c r="G88" s="194" t="s">
        <v>119</v>
      </c>
      <c r="H88" s="194"/>
      <c r="I88" s="194"/>
    </row>
    <row r="89" spans="1:9" ht="22.5" customHeight="1" x14ac:dyDescent="0.2"/>
    <row r="90" spans="1:9" ht="22.5" customHeight="1" x14ac:dyDescent="0.2"/>
    <row r="91" spans="1:9" ht="22.5" customHeight="1" thickBot="1" x14ac:dyDescent="0.25"/>
    <row r="92" spans="1:9" ht="30" customHeight="1" thickBot="1" x14ac:dyDescent="0.25">
      <c r="A92" s="114" t="s">
        <v>107</v>
      </c>
      <c r="B92" s="190" t="s">
        <v>123</v>
      </c>
      <c r="C92" s="191"/>
      <c r="D92" s="142" t="s">
        <v>1</v>
      </c>
      <c r="F92" s="114" t="s">
        <v>107</v>
      </c>
      <c r="G92" s="190" t="s">
        <v>124</v>
      </c>
      <c r="H92" s="191"/>
      <c r="I92" s="142" t="s">
        <v>1</v>
      </c>
    </row>
    <row r="93" spans="1:9" ht="33.75" customHeight="1" thickBot="1" x14ac:dyDescent="0.25">
      <c r="A93" s="115" t="s">
        <v>108</v>
      </c>
      <c r="B93" s="192"/>
      <c r="C93" s="193"/>
      <c r="D93" s="142" t="str">
        <f>Rahmendaten!$D$5</f>
        <v>Jungen III/S</v>
      </c>
      <c r="F93" s="115" t="s">
        <v>108</v>
      </c>
      <c r="G93" s="192"/>
      <c r="H93" s="193"/>
      <c r="I93" s="142" t="str">
        <f>Rahmendaten!$D$5</f>
        <v>Jungen III/S</v>
      </c>
    </row>
    <row r="94" spans="1:9" s="116" customFormat="1" ht="11.25" x14ac:dyDescent="0.2">
      <c r="C94" s="117"/>
      <c r="H94" s="117"/>
    </row>
    <row r="95" spans="1:9" x14ac:dyDescent="0.2">
      <c r="A95" s="112" t="s">
        <v>109</v>
      </c>
      <c r="F95" s="112" t="s">
        <v>109</v>
      </c>
    </row>
    <row r="96" spans="1:9" s="118" customFormat="1" ht="9" thickBot="1" x14ac:dyDescent="0.25">
      <c r="C96" s="119"/>
      <c r="H96" s="119"/>
    </row>
    <row r="97" spans="1:9" ht="26.25" customHeight="1" x14ac:dyDescent="0.2">
      <c r="A97" s="120" t="s">
        <v>110</v>
      </c>
      <c r="B97" s="121" t="str">
        <f>'Schule C - Schule D'!$A$6</f>
        <v>SCHULE C</v>
      </c>
      <c r="C97" s="122" t="s">
        <v>111</v>
      </c>
      <c r="D97" s="121" t="str">
        <f>'Schule C - Schule D'!$H$6</f>
        <v>SCHULE D</v>
      </c>
      <c r="F97" s="120" t="s">
        <v>110</v>
      </c>
      <c r="G97" s="121" t="str">
        <f>'Schule C - Schule D'!$A$6</f>
        <v>SCHULE C</v>
      </c>
      <c r="H97" s="122" t="s">
        <v>111</v>
      </c>
      <c r="I97" s="121" t="str">
        <f>'Schule C - Schule D'!$H$6</f>
        <v>SCHULE D</v>
      </c>
    </row>
    <row r="98" spans="1:9" ht="26.25" customHeight="1" thickBot="1" x14ac:dyDescent="0.25">
      <c r="A98" s="123" t="s">
        <v>112</v>
      </c>
      <c r="B98" s="131" t="str">
        <f>IF('Schule C - Schule D'!$D$24="","Spieler 1.D / JD",CONCATENATE('Schule C - Schule D'!$D$24," / ",'Schule C - Schule D'!$D$25))</f>
        <v>Spieler 1.D / JD</v>
      </c>
      <c r="C98" s="125" t="s">
        <v>111</v>
      </c>
      <c r="D98" s="131" t="str">
        <f>IF('Schule C - Schule D'!$G$24="","Spieler 1.D / JD",CONCATENATE('Schule C - Schule D'!$G$24," / ",'Schule C - Schule D'!$G$25))</f>
        <v>Spieler 1.D / JD</v>
      </c>
      <c r="F98" s="123" t="s">
        <v>112</v>
      </c>
      <c r="G98" s="131" t="str">
        <f>IF('Schule C - Schule D'!$D$26="","Spieler 2.D / MD",CONCATENATE('Schule C - Schule D'!$D$26," / ",'Schule C - Schule D'!$D$27))</f>
        <v>Spieler 2.D / MD</v>
      </c>
      <c r="H98" s="125" t="s">
        <v>111</v>
      </c>
      <c r="I98" s="131" t="str">
        <f>IF('Schule C - Schule D'!$G$26="","Spieler 2.D / MD",CONCATENATE('Schule C - Schule D'!$G$26," / ",'Schule C - Schule D'!$G$27))</f>
        <v>Spieler 2.D / MD</v>
      </c>
    </row>
    <row r="99" spans="1:9" ht="26.25" customHeight="1" x14ac:dyDescent="0.2">
      <c r="A99" s="126" t="s">
        <v>113</v>
      </c>
      <c r="B99" s="127" t="s">
        <v>114</v>
      </c>
      <c r="C99" s="128" t="s">
        <v>45</v>
      </c>
      <c r="D99" s="127" t="s">
        <v>114</v>
      </c>
      <c r="F99" s="126" t="s">
        <v>113</v>
      </c>
      <c r="G99" s="127" t="s">
        <v>114</v>
      </c>
      <c r="H99" s="128" t="s">
        <v>45</v>
      </c>
      <c r="I99" s="127" t="s">
        <v>114</v>
      </c>
    </row>
    <row r="100" spans="1:9" ht="26.25" customHeight="1" x14ac:dyDescent="0.2">
      <c r="A100" s="126" t="s">
        <v>115</v>
      </c>
      <c r="B100" s="127" t="s">
        <v>114</v>
      </c>
      <c r="C100" s="128" t="s">
        <v>45</v>
      </c>
      <c r="D100" s="127" t="s">
        <v>114</v>
      </c>
      <c r="F100" s="126" t="s">
        <v>115</v>
      </c>
      <c r="G100" s="127" t="s">
        <v>114</v>
      </c>
      <c r="H100" s="128" t="s">
        <v>45</v>
      </c>
      <c r="I100" s="127" t="s">
        <v>114</v>
      </c>
    </row>
    <row r="101" spans="1:9" ht="26.25" customHeight="1" thickBot="1" x14ac:dyDescent="0.25">
      <c r="A101" s="123" t="s">
        <v>116</v>
      </c>
      <c r="B101" s="129" t="s">
        <v>114</v>
      </c>
      <c r="C101" s="125" t="s">
        <v>45</v>
      </c>
      <c r="D101" s="129" t="s">
        <v>114</v>
      </c>
      <c r="F101" s="123" t="s">
        <v>116</v>
      </c>
      <c r="G101" s="129" t="s">
        <v>114</v>
      </c>
      <c r="H101" s="125" t="s">
        <v>45</v>
      </c>
      <c r="I101" s="129" t="s">
        <v>114</v>
      </c>
    </row>
    <row r="102" spans="1:9" ht="15.75" customHeight="1" x14ac:dyDescent="0.2">
      <c r="A102" s="195" t="s">
        <v>120</v>
      </c>
      <c r="F102" s="195" t="s">
        <v>120</v>
      </c>
    </row>
    <row r="103" spans="1:9" x14ac:dyDescent="0.2">
      <c r="A103" s="196"/>
      <c r="B103" s="194" t="s">
        <v>119</v>
      </c>
      <c r="C103" s="194"/>
      <c r="D103" s="194"/>
      <c r="F103" s="196"/>
      <c r="G103" s="194" t="s">
        <v>119</v>
      </c>
      <c r="H103" s="194"/>
      <c r="I103" s="194"/>
    </row>
    <row r="104" spans="1:9" ht="22.5" customHeight="1" x14ac:dyDescent="0.2"/>
    <row r="105" spans="1:9" ht="22.5" customHeight="1" x14ac:dyDescent="0.2"/>
    <row r="106" spans="1:9" ht="22.5" customHeight="1" thickBot="1" x14ac:dyDescent="0.25"/>
    <row r="107" spans="1:9" ht="30" customHeight="1" thickBot="1" x14ac:dyDescent="0.25">
      <c r="A107" s="114" t="s">
        <v>107</v>
      </c>
      <c r="B107" s="190" t="s">
        <v>33</v>
      </c>
      <c r="C107" s="191"/>
      <c r="D107" s="142" t="s">
        <v>1</v>
      </c>
      <c r="F107" s="132"/>
      <c r="G107" s="132"/>
      <c r="H107" s="132"/>
      <c r="I107" s="132"/>
    </row>
    <row r="108" spans="1:9" ht="33.75" customHeight="1" thickBot="1" x14ac:dyDescent="0.25">
      <c r="A108" s="115" t="s">
        <v>108</v>
      </c>
      <c r="B108" s="192"/>
      <c r="C108" s="193"/>
      <c r="D108" s="142" t="str">
        <f>Rahmendaten!$D$5</f>
        <v>Jungen III/S</v>
      </c>
      <c r="F108" s="132"/>
      <c r="G108" s="132"/>
      <c r="H108" s="132"/>
      <c r="I108" s="132"/>
    </row>
    <row r="109" spans="1:9" s="116" customFormat="1" ht="12.75" customHeight="1" x14ac:dyDescent="0.2">
      <c r="C109" s="117"/>
      <c r="F109" s="132"/>
      <c r="G109" s="132"/>
      <c r="H109" s="132"/>
      <c r="I109" s="132"/>
    </row>
    <row r="110" spans="1:9" x14ac:dyDescent="0.2">
      <c r="A110" s="112" t="s">
        <v>109</v>
      </c>
      <c r="F110" s="132"/>
      <c r="G110" s="132"/>
      <c r="H110" s="132"/>
      <c r="I110" s="132"/>
    </row>
    <row r="111" spans="1:9" s="118" customFormat="1" ht="13.5" customHeight="1" thickBot="1" x14ac:dyDescent="0.25">
      <c r="C111" s="119"/>
      <c r="F111" s="132"/>
      <c r="G111" s="132"/>
      <c r="H111" s="132"/>
      <c r="I111" s="132"/>
    </row>
    <row r="112" spans="1:9" ht="26.25" customHeight="1" x14ac:dyDescent="0.2">
      <c r="A112" s="120" t="s">
        <v>110</v>
      </c>
      <c r="B112" s="121" t="str">
        <f>'Schule C - Schule D'!$A$6</f>
        <v>SCHULE C</v>
      </c>
      <c r="C112" s="122" t="s">
        <v>111</v>
      </c>
      <c r="D112" s="121" t="str">
        <f>'Schule C - Schule D'!$H$6</f>
        <v>SCHULE D</v>
      </c>
      <c r="F112" s="132"/>
      <c r="G112" s="132"/>
      <c r="H112" s="132"/>
      <c r="I112" s="132"/>
    </row>
    <row r="113" spans="1:9" ht="26.25" customHeight="1" thickBot="1" x14ac:dyDescent="0.25">
      <c r="A113" s="123" t="s">
        <v>112</v>
      </c>
      <c r="B113" s="131" t="str">
        <f>IF('Schule C - Schule D'!$D$28="","Spieler Mixed",CONCATENATE('Schule C - Schule D'!$D$28," / ",'Schule C - Schule D'!$D$29))</f>
        <v>Spieler Mixed</v>
      </c>
      <c r="C113" s="125" t="s">
        <v>111</v>
      </c>
      <c r="D113" s="131" t="str">
        <f>IF('Schule C - Schule D'!$G$28="","Spieler Mixed",CONCATENATE('Schule C - Schule D'!$G$28," / ",'Schule C - Schule D'!$G$29))</f>
        <v>Spieler Mixed</v>
      </c>
      <c r="F113" s="132"/>
      <c r="G113" s="132"/>
      <c r="H113" s="132"/>
      <c r="I113" s="132"/>
    </row>
    <row r="114" spans="1:9" ht="26.25" customHeight="1" x14ac:dyDescent="0.2">
      <c r="A114" s="126" t="s">
        <v>113</v>
      </c>
      <c r="B114" s="127" t="s">
        <v>114</v>
      </c>
      <c r="C114" s="128" t="s">
        <v>45</v>
      </c>
      <c r="D114" s="127" t="s">
        <v>114</v>
      </c>
      <c r="F114" s="132"/>
      <c r="G114" s="132"/>
      <c r="H114" s="132"/>
      <c r="I114" s="132"/>
    </row>
    <row r="115" spans="1:9" ht="26.25" customHeight="1" x14ac:dyDescent="0.2">
      <c r="A115" s="126" t="s">
        <v>115</v>
      </c>
      <c r="B115" s="127" t="s">
        <v>114</v>
      </c>
      <c r="C115" s="128" t="s">
        <v>45</v>
      </c>
      <c r="D115" s="127" t="s">
        <v>114</v>
      </c>
      <c r="F115" s="132"/>
      <c r="G115" s="132"/>
      <c r="H115" s="132"/>
      <c r="I115" s="132"/>
    </row>
    <row r="116" spans="1:9" ht="26.25" customHeight="1" thickBot="1" x14ac:dyDescent="0.25">
      <c r="A116" s="123" t="s">
        <v>116</v>
      </c>
      <c r="B116" s="129" t="s">
        <v>114</v>
      </c>
      <c r="C116" s="125" t="s">
        <v>45</v>
      </c>
      <c r="D116" s="129" t="s">
        <v>114</v>
      </c>
      <c r="F116" s="132"/>
      <c r="G116" s="132"/>
      <c r="H116" s="132"/>
      <c r="I116" s="132"/>
    </row>
    <row r="117" spans="1:9" ht="15.75" customHeight="1" x14ac:dyDescent="0.2">
      <c r="A117" s="195" t="s">
        <v>120</v>
      </c>
      <c r="F117" s="132"/>
      <c r="G117" s="132"/>
      <c r="H117" s="132"/>
      <c r="I117" s="132"/>
    </row>
    <row r="118" spans="1:9" ht="15" customHeight="1" x14ac:dyDescent="0.2">
      <c r="A118" s="196"/>
      <c r="B118" s="194" t="s">
        <v>119</v>
      </c>
      <c r="C118" s="194"/>
      <c r="D118" s="194"/>
      <c r="F118" s="132"/>
      <c r="G118" s="132"/>
      <c r="H118" s="132"/>
      <c r="I118" s="132"/>
    </row>
  </sheetData>
  <sheetProtection algorithmName="SHA-512" hashValue="DPp2AMGHkApcpwCO7fA0DRQH9Iaul38q2r5BMmFluC4HhTEnIX/2YEHUEaOwe/iF05CRX4mBwm9dQfl4eGBpoA==" saltValue="MBsHXwi+WrOiO33c1a34Vw==" spinCount="100000" sheet="1" objects="1" scenarios="1" selectLockedCells="1"/>
  <mergeCells count="56">
    <mergeCell ref="B107:C107"/>
    <mergeCell ref="B108:C108"/>
    <mergeCell ref="A117:A118"/>
    <mergeCell ref="B118:D118"/>
    <mergeCell ref="B92:C92"/>
    <mergeCell ref="G92:H92"/>
    <mergeCell ref="B93:C93"/>
    <mergeCell ref="G93:H93"/>
    <mergeCell ref="A102:A103"/>
    <mergeCell ref="F102:F103"/>
    <mergeCell ref="B103:D103"/>
    <mergeCell ref="G103:I103"/>
    <mergeCell ref="B77:C77"/>
    <mergeCell ref="G77:H77"/>
    <mergeCell ref="B78:C78"/>
    <mergeCell ref="G78:H78"/>
    <mergeCell ref="A87:A88"/>
    <mergeCell ref="F87:F88"/>
    <mergeCell ref="B88:D88"/>
    <mergeCell ref="G88:I88"/>
    <mergeCell ref="B62:C62"/>
    <mergeCell ref="G62:H62"/>
    <mergeCell ref="B63:C63"/>
    <mergeCell ref="G63:H63"/>
    <mergeCell ref="A72:A73"/>
    <mergeCell ref="F72:F73"/>
    <mergeCell ref="B73:D73"/>
    <mergeCell ref="G73:I73"/>
    <mergeCell ref="B48:C48"/>
    <mergeCell ref="B49:C49"/>
    <mergeCell ref="A58:A59"/>
    <mergeCell ref="B59:D59"/>
    <mergeCell ref="B34:C34"/>
    <mergeCell ref="G34:H34"/>
    <mergeCell ref="A43:A44"/>
    <mergeCell ref="F43:F44"/>
    <mergeCell ref="B44:D44"/>
    <mergeCell ref="G44:I44"/>
    <mergeCell ref="A28:A29"/>
    <mergeCell ref="F28:F29"/>
    <mergeCell ref="B29:D29"/>
    <mergeCell ref="G29:I29"/>
    <mergeCell ref="B33:C33"/>
    <mergeCell ref="G33:H33"/>
    <mergeCell ref="A13:A14"/>
    <mergeCell ref="F13:F14"/>
    <mergeCell ref="B18:C18"/>
    <mergeCell ref="G18:H18"/>
    <mergeCell ref="B19:C19"/>
    <mergeCell ref="G19:H19"/>
    <mergeCell ref="G3:H3"/>
    <mergeCell ref="G4:H4"/>
    <mergeCell ref="B3:C3"/>
    <mergeCell ref="B4:C4"/>
    <mergeCell ref="B14:D14"/>
    <mergeCell ref="G14:I14"/>
  </mergeCells>
  <printOptions horizontalCentered="1" verticalCentered="1"/>
  <pageMargins left="0.47244094488188981" right="0.47244094488188981" top="0.47244094488188981" bottom="0.47244094488188981" header="0.19685039370078741" footer="0.19685039370078741"/>
  <pageSetup paperSize="9" scale="62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A1:AA40"/>
  <sheetViews>
    <sheetView zoomScale="115" zoomScaleNormal="115" workbookViewId="0">
      <selection activeCell="D20" sqref="D20"/>
    </sheetView>
  </sheetViews>
  <sheetFormatPr baseColWidth="10" defaultColWidth="11.42578125" defaultRowHeight="12.75" x14ac:dyDescent="0.2"/>
  <cols>
    <col min="1" max="1" width="5.7109375" style="1" customWidth="1"/>
    <col min="2" max="2" width="2.7109375" style="1" customWidth="1"/>
    <col min="3" max="3" width="3.7109375" style="1" customWidth="1"/>
    <col min="4" max="4" width="14.28515625" style="1" customWidth="1"/>
    <col min="5" max="5" width="2.7109375" style="1" customWidth="1"/>
    <col min="6" max="6" width="3.7109375" style="1" customWidth="1"/>
    <col min="7" max="7" width="14.28515625" style="1" customWidth="1"/>
    <col min="8" max="13" width="3.7109375" style="1" customWidth="1"/>
    <col min="14" max="19" width="3.28515625" style="1" customWidth="1"/>
    <col min="20" max="20" width="4.5703125" style="1" hidden="1" customWidth="1"/>
    <col min="21" max="23" width="2.42578125" style="1" hidden="1" customWidth="1"/>
    <col min="24" max="24" width="6.42578125" style="1" hidden="1" customWidth="1"/>
    <col min="25" max="26" width="2.28515625" style="1" hidden="1" customWidth="1"/>
    <col min="27" max="27" width="2.42578125" style="1" hidden="1" customWidth="1"/>
    <col min="28" max="28" width="0" style="1" hidden="1" customWidth="1"/>
    <col min="29" max="16384" width="11.42578125" style="1"/>
  </cols>
  <sheetData>
    <row r="1" spans="1:19" s="2" customFormat="1" ht="20.25" x14ac:dyDescent="0.2">
      <c r="A1" s="24" t="s">
        <v>0</v>
      </c>
      <c r="B1" s="24"/>
      <c r="C1" s="24"/>
      <c r="D1" s="24"/>
      <c r="E1" s="24"/>
      <c r="F1" s="24"/>
      <c r="G1" s="24"/>
      <c r="H1" s="24" t="s">
        <v>1</v>
      </c>
      <c r="I1" s="24"/>
      <c r="J1" s="24"/>
      <c r="K1" s="24"/>
      <c r="L1" s="24"/>
      <c r="M1" s="24"/>
      <c r="N1" s="24"/>
      <c r="O1" s="24" t="str">
        <f>IF(Rahmendaten!D5="","",Rahmendaten!D5)</f>
        <v>Jungen III/S</v>
      </c>
      <c r="P1" s="24"/>
      <c r="Q1" s="24"/>
      <c r="R1" s="24"/>
      <c r="S1" s="24"/>
    </row>
    <row r="2" spans="1:19" s="2" customFormat="1" ht="20.25" x14ac:dyDescent="0.2">
      <c r="A2" s="24" t="s">
        <v>2</v>
      </c>
      <c r="B2" s="24"/>
      <c r="C2" s="24"/>
      <c r="D2" s="24"/>
      <c r="E2" s="24"/>
      <c r="F2" s="24"/>
      <c r="G2" s="24"/>
      <c r="H2" s="24" t="str">
        <f>IF(Rahmendaten!D3="","",Rahmendaten!D3)</f>
        <v>Nordbayernfinale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" customFormat="1" ht="20.25" x14ac:dyDescent="0.2">
      <c r="A3" s="24"/>
      <c r="B3" s="24"/>
      <c r="C3" s="24"/>
      <c r="D3" s="24"/>
      <c r="E3" s="24"/>
      <c r="F3" s="24"/>
      <c r="G3" s="24"/>
      <c r="H3" s="25" t="str">
        <f>CONCATENATE("am ",Rahmendaten!D8," in ",Rahmendaten!D7)</f>
        <v>am 22.02.2016 in Hösbach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2" customFormat="1" ht="20.25" x14ac:dyDescent="0.2">
      <c r="A4" s="24" t="s">
        <v>3</v>
      </c>
      <c r="B4" s="24"/>
      <c r="C4" s="24"/>
      <c r="D4" s="24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x14ac:dyDescent="0.2">
      <c r="A5" s="26"/>
      <c r="B5" s="26"/>
      <c r="C5" s="26"/>
      <c r="D5" s="26"/>
      <c r="E5" s="26"/>
      <c r="F5" s="26"/>
      <c r="G5" s="26"/>
      <c r="H5" s="2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3" customFormat="1" ht="18" x14ac:dyDescent="0.2">
      <c r="A6" s="28" t="str">
        <f>IF(Rahmendaten!C14="","SCHULE A",Rahmendaten!C14)</f>
        <v>SCHULE A</v>
      </c>
      <c r="B6" s="28"/>
      <c r="C6" s="28"/>
      <c r="D6" s="28"/>
      <c r="E6" s="28"/>
      <c r="F6" s="28"/>
      <c r="G6" s="28"/>
      <c r="H6" s="28" t="str">
        <f>IF(Rahmendaten!E14="","SCHULE C",Rahmendaten!E14)</f>
        <v>SCHULE C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s="4" customFormat="1" x14ac:dyDescent="0.2">
      <c r="A7" s="29" t="s">
        <v>4</v>
      </c>
      <c r="B7" s="9"/>
      <c r="C7" s="9"/>
      <c r="D7" s="9" t="s">
        <v>6</v>
      </c>
      <c r="E7" s="9"/>
      <c r="F7" s="9"/>
      <c r="G7" s="9"/>
      <c r="H7" s="29" t="s">
        <v>56</v>
      </c>
      <c r="I7" s="9"/>
      <c r="J7" s="9"/>
      <c r="K7" s="9" t="s">
        <v>6</v>
      </c>
      <c r="L7" s="9"/>
      <c r="M7" s="9"/>
      <c r="N7" s="9"/>
      <c r="O7" s="9"/>
      <c r="P7" s="9"/>
      <c r="Q7" s="9"/>
      <c r="R7" s="9"/>
      <c r="S7" s="9"/>
    </row>
    <row r="8" spans="1:19" ht="8.1" customHeight="1" thickBot="1" x14ac:dyDescent="0.25">
      <c r="A8" s="26"/>
      <c r="B8" s="30"/>
      <c r="C8" s="30"/>
      <c r="D8" s="30"/>
      <c r="E8" s="30"/>
      <c r="F8" s="26"/>
      <c r="G8" s="26"/>
      <c r="H8" s="31"/>
      <c r="I8" s="30"/>
      <c r="J8" s="30"/>
      <c r="K8" s="30"/>
      <c r="L8" s="30"/>
      <c r="M8" s="30"/>
      <c r="N8" s="30"/>
      <c r="O8" s="30"/>
      <c r="P8" s="26"/>
      <c r="Q8" s="26"/>
      <c r="R8" s="26"/>
      <c r="S8" s="26"/>
    </row>
    <row r="9" spans="1:19" s="6" customFormat="1" thickBot="1" x14ac:dyDescent="0.25">
      <c r="A9" s="19"/>
      <c r="B9" s="32" t="s">
        <v>7</v>
      </c>
      <c r="C9" s="33" t="s">
        <v>8</v>
      </c>
      <c r="D9" s="152" t="str">
        <f>IF(Rahmendaten!C16="","",Rahmendaten!C16)</f>
        <v/>
      </c>
      <c r="E9" s="153"/>
      <c r="F9" s="34"/>
      <c r="G9" s="34"/>
      <c r="H9" s="19"/>
      <c r="I9" s="32" t="s">
        <v>146</v>
      </c>
      <c r="J9" s="33" t="s">
        <v>8</v>
      </c>
      <c r="K9" s="152" t="str">
        <f>IF(Rahmendaten!E16="","",Rahmendaten!E16)</f>
        <v/>
      </c>
      <c r="L9" s="154"/>
      <c r="M9" s="154"/>
      <c r="N9" s="154"/>
      <c r="O9" s="153"/>
      <c r="P9" s="34"/>
      <c r="Q9" s="34"/>
      <c r="R9" s="34"/>
      <c r="S9" s="34"/>
    </row>
    <row r="10" spans="1:19" s="6" customFormat="1" thickBot="1" x14ac:dyDescent="0.25">
      <c r="A10" s="19"/>
      <c r="B10" s="35" t="s">
        <v>9</v>
      </c>
      <c r="C10" s="36" t="s">
        <v>10</v>
      </c>
      <c r="D10" s="152" t="str">
        <f>IF(Rahmendaten!C17="","",Rahmendaten!C17)</f>
        <v/>
      </c>
      <c r="E10" s="153"/>
      <c r="F10" s="34"/>
      <c r="G10" s="34"/>
      <c r="H10" s="19"/>
      <c r="I10" s="32" t="s">
        <v>147</v>
      </c>
      <c r="J10" s="36" t="s">
        <v>10</v>
      </c>
      <c r="K10" s="152" t="str">
        <f>IF(Rahmendaten!E17="","",Rahmendaten!E17)</f>
        <v/>
      </c>
      <c r="L10" s="154"/>
      <c r="M10" s="154"/>
      <c r="N10" s="154"/>
      <c r="O10" s="153"/>
      <c r="P10" s="34"/>
      <c r="Q10" s="34"/>
      <c r="R10" s="34"/>
      <c r="S10" s="34"/>
    </row>
    <row r="11" spans="1:19" s="6" customFormat="1" thickBot="1" x14ac:dyDescent="0.25">
      <c r="A11" s="19"/>
      <c r="B11" s="35" t="s">
        <v>11</v>
      </c>
      <c r="C11" s="36" t="s">
        <v>12</v>
      </c>
      <c r="D11" s="152" t="str">
        <f>IF(Rahmendaten!C18="","",Rahmendaten!C18)</f>
        <v/>
      </c>
      <c r="E11" s="153"/>
      <c r="F11" s="34"/>
      <c r="G11" s="34"/>
      <c r="H11" s="19"/>
      <c r="I11" s="32" t="s">
        <v>148</v>
      </c>
      <c r="J11" s="36" t="s">
        <v>12</v>
      </c>
      <c r="K11" s="152" t="str">
        <f>IF(Rahmendaten!E18="","",Rahmendaten!E18)</f>
        <v/>
      </c>
      <c r="L11" s="154"/>
      <c r="M11" s="154"/>
      <c r="N11" s="154"/>
      <c r="O11" s="153"/>
      <c r="P11" s="34"/>
      <c r="Q11" s="34"/>
      <c r="R11" s="34"/>
      <c r="S11" s="34"/>
    </row>
    <row r="12" spans="1:19" s="6" customFormat="1" thickBot="1" x14ac:dyDescent="0.25">
      <c r="A12" s="19"/>
      <c r="B12" s="35" t="s">
        <v>13</v>
      </c>
      <c r="C12" s="36" t="s">
        <v>14</v>
      </c>
      <c r="D12" s="152" t="str">
        <f>IF(Rahmendaten!C19="","",Rahmendaten!C19)</f>
        <v/>
      </c>
      <c r="E12" s="153"/>
      <c r="F12" s="34"/>
      <c r="G12" s="34"/>
      <c r="H12" s="19"/>
      <c r="I12" s="32" t="s">
        <v>149</v>
      </c>
      <c r="J12" s="36" t="s">
        <v>14</v>
      </c>
      <c r="K12" s="152" t="str">
        <f>IF(Rahmendaten!E19="","",Rahmendaten!E19)</f>
        <v/>
      </c>
      <c r="L12" s="154"/>
      <c r="M12" s="154"/>
      <c r="N12" s="154"/>
      <c r="O12" s="153"/>
      <c r="P12" s="34"/>
      <c r="Q12" s="34"/>
      <c r="R12" s="34"/>
      <c r="S12" s="34"/>
    </row>
    <row r="13" spans="1:19" s="6" customFormat="1" thickBot="1" x14ac:dyDescent="0.25">
      <c r="A13" s="19"/>
      <c r="B13" s="35" t="s">
        <v>15</v>
      </c>
      <c r="C13" s="36" t="s">
        <v>16</v>
      </c>
      <c r="D13" s="152" t="str">
        <f>IF(Rahmendaten!C20="","",Rahmendaten!C20)</f>
        <v/>
      </c>
      <c r="E13" s="153"/>
      <c r="F13" s="34"/>
      <c r="G13" s="34"/>
      <c r="H13" s="19"/>
      <c r="I13" s="32" t="s">
        <v>150</v>
      </c>
      <c r="J13" s="36" t="s">
        <v>16</v>
      </c>
      <c r="K13" s="152" t="str">
        <f>IF(Rahmendaten!E20="","",Rahmendaten!E20)</f>
        <v/>
      </c>
      <c r="L13" s="154"/>
      <c r="M13" s="154"/>
      <c r="N13" s="154"/>
      <c r="O13" s="153"/>
      <c r="P13" s="34"/>
      <c r="Q13" s="34"/>
      <c r="R13" s="34"/>
      <c r="S13" s="34"/>
    </row>
    <row r="14" spans="1:19" s="6" customFormat="1" thickBot="1" x14ac:dyDescent="0.25">
      <c r="A14" s="34"/>
      <c r="B14" s="19"/>
      <c r="C14" s="19" t="s">
        <v>17</v>
      </c>
      <c r="D14" s="152" t="str">
        <f>IF(Rahmendaten!C21="","",Rahmendaten!C21)</f>
        <v/>
      </c>
      <c r="E14" s="153"/>
      <c r="F14" s="34"/>
      <c r="G14" s="34"/>
      <c r="H14" s="34"/>
      <c r="I14" s="37"/>
      <c r="J14" s="32" t="s">
        <v>17</v>
      </c>
      <c r="K14" s="152" t="str">
        <f>IF(Rahmendaten!E21="","",Rahmendaten!E21)</f>
        <v/>
      </c>
      <c r="L14" s="154"/>
      <c r="M14" s="154"/>
      <c r="N14" s="154"/>
      <c r="O14" s="153"/>
      <c r="P14" s="34"/>
      <c r="Q14" s="34"/>
      <c r="R14" s="34"/>
      <c r="S14" s="34"/>
    </row>
    <row r="15" spans="1:19" s="6" customFormat="1" thickBot="1" x14ac:dyDescent="0.25">
      <c r="A15" s="34"/>
      <c r="B15" s="19"/>
      <c r="C15" s="32" t="s">
        <v>18</v>
      </c>
      <c r="D15" s="152" t="str">
        <f>IF(Rahmendaten!C22="","",Rahmendaten!C22)</f>
        <v/>
      </c>
      <c r="E15" s="153"/>
      <c r="F15" s="34"/>
      <c r="G15" s="34"/>
      <c r="H15" s="34"/>
      <c r="I15" s="19"/>
      <c r="J15" s="35" t="s">
        <v>18</v>
      </c>
      <c r="K15" s="152" t="str">
        <f>IF(Rahmendaten!E22="","",Rahmendaten!E22)</f>
        <v/>
      </c>
      <c r="L15" s="154"/>
      <c r="M15" s="154"/>
      <c r="N15" s="154"/>
      <c r="O15" s="153"/>
      <c r="P15" s="34"/>
      <c r="Q15" s="34"/>
      <c r="R15" s="34"/>
      <c r="S15" s="34"/>
    </row>
    <row r="16" spans="1:19" s="6" customFormat="1" thickBot="1" x14ac:dyDescent="0.25">
      <c r="A16" s="34"/>
      <c r="B16" s="19"/>
      <c r="C16" s="38" t="s">
        <v>19</v>
      </c>
      <c r="D16" s="152" t="str">
        <f>IF(Rahmendaten!C23="","",Rahmendaten!C23)</f>
        <v/>
      </c>
      <c r="E16" s="153"/>
      <c r="F16" s="34"/>
      <c r="G16" s="34"/>
      <c r="H16" s="34"/>
      <c r="I16" s="19"/>
      <c r="J16" s="35" t="s">
        <v>19</v>
      </c>
      <c r="K16" s="152" t="str">
        <f>IF(Rahmendaten!E23="","",Rahmendaten!E23)</f>
        <v/>
      </c>
      <c r="L16" s="154"/>
      <c r="M16" s="154"/>
      <c r="N16" s="154"/>
      <c r="O16" s="153"/>
      <c r="P16" s="34"/>
      <c r="Q16" s="34"/>
      <c r="R16" s="34"/>
      <c r="S16" s="34"/>
    </row>
    <row r="17" spans="1:27" s="2" customFormat="1" ht="20.25" x14ac:dyDescent="0.2">
      <c r="A17" s="24"/>
      <c r="B17" s="24"/>
      <c r="C17" s="39"/>
      <c r="D17" s="24"/>
      <c r="E17" s="24"/>
      <c r="F17" s="24"/>
      <c r="G17" s="24" t="s">
        <v>25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27" ht="13.5" thickBo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27" s="7" customFormat="1" ht="35.1" customHeight="1" thickTop="1" thickBot="1" x14ac:dyDescent="0.25">
      <c r="A19" s="40"/>
      <c r="B19" s="155" t="s">
        <v>42</v>
      </c>
      <c r="C19" s="156"/>
      <c r="D19" s="41" t="s">
        <v>26</v>
      </c>
      <c r="E19" s="155" t="s">
        <v>42</v>
      </c>
      <c r="F19" s="156"/>
      <c r="G19" s="41" t="s">
        <v>77</v>
      </c>
      <c r="H19" s="157" t="s">
        <v>28</v>
      </c>
      <c r="I19" s="158"/>
      <c r="J19" s="157" t="s">
        <v>29</v>
      </c>
      <c r="K19" s="159"/>
      <c r="L19" s="158" t="s">
        <v>30</v>
      </c>
      <c r="M19" s="159"/>
      <c r="N19" s="155" t="s">
        <v>81</v>
      </c>
      <c r="O19" s="156"/>
      <c r="P19" s="155" t="s">
        <v>82</v>
      </c>
      <c r="Q19" s="156"/>
      <c r="R19" s="155" t="s">
        <v>83</v>
      </c>
      <c r="S19" s="156"/>
    </row>
    <row r="20" spans="1:27" ht="30" customHeight="1" thickTop="1" x14ac:dyDescent="0.2">
      <c r="A20" s="160" t="s">
        <v>31</v>
      </c>
      <c r="B20" s="42">
        <v>1</v>
      </c>
      <c r="C20" s="43" t="s">
        <v>34</v>
      </c>
      <c r="D20" s="44"/>
      <c r="E20" s="42">
        <v>1</v>
      </c>
      <c r="F20" s="43" t="s">
        <v>34</v>
      </c>
      <c r="G20" s="45"/>
      <c r="H20" s="46"/>
      <c r="I20" s="47"/>
      <c r="J20" s="46"/>
      <c r="K20" s="48"/>
      <c r="L20" s="46"/>
      <c r="M20" s="48"/>
      <c r="N20" s="49">
        <f>IF(P20&gt;Q20,1,0)</f>
        <v>0</v>
      </c>
      <c r="O20" s="50">
        <f>IF(Q20&gt;P20,1,0)</f>
        <v>0</v>
      </c>
      <c r="P20" s="49">
        <f>SUM(U20:W20)</f>
        <v>0</v>
      </c>
      <c r="Q20" s="51">
        <f>SUM(Y20:AA20)</f>
        <v>0</v>
      </c>
      <c r="R20" s="49">
        <f t="shared" ref="R20:S24" si="0">H20+J20+L20</f>
        <v>0</v>
      </c>
      <c r="S20" s="50">
        <f t="shared" si="0"/>
        <v>0</v>
      </c>
      <c r="U20" s="1">
        <f>IF(H20&gt;I20,1,0)</f>
        <v>0</v>
      </c>
      <c r="V20" s="1">
        <f>IF(J20&gt;K20,1,0)</f>
        <v>0</v>
      </c>
      <c r="W20" s="1">
        <f>IF(L20&gt;M20,1,0)</f>
        <v>0</v>
      </c>
      <c r="Y20" s="1">
        <f>IF(I20&gt;H20,1,0)</f>
        <v>0</v>
      </c>
      <c r="Z20" s="1">
        <f>IF(K20&gt;J20,1,0)</f>
        <v>0</v>
      </c>
      <c r="AA20" s="1">
        <f>IF(M20&gt;L20,1,0)</f>
        <v>0</v>
      </c>
    </row>
    <row r="21" spans="1:27" ht="30" customHeight="1" x14ac:dyDescent="0.2">
      <c r="A21" s="160"/>
      <c r="B21" s="52">
        <v>2</v>
      </c>
      <c r="C21" s="53" t="s">
        <v>35</v>
      </c>
      <c r="D21" s="45"/>
      <c r="E21" s="52">
        <v>2</v>
      </c>
      <c r="F21" s="53" t="s">
        <v>35</v>
      </c>
      <c r="G21" s="45"/>
      <c r="H21" s="54"/>
      <c r="I21" s="55"/>
      <c r="J21" s="54"/>
      <c r="K21" s="56"/>
      <c r="L21" s="54"/>
      <c r="M21" s="56"/>
      <c r="N21" s="57">
        <f>IF(P21&gt;Q21,1,0)</f>
        <v>0</v>
      </c>
      <c r="O21" s="58">
        <f>IF(Q21&gt;P21,1,0)</f>
        <v>0</v>
      </c>
      <c r="P21" s="57">
        <f>SUM(U21:W21)</f>
        <v>0</v>
      </c>
      <c r="Q21" s="59">
        <f>SUM(Y21:AA21)</f>
        <v>0</v>
      </c>
      <c r="R21" s="57">
        <f t="shared" si="0"/>
        <v>0</v>
      </c>
      <c r="S21" s="58">
        <f t="shared" si="0"/>
        <v>0</v>
      </c>
      <c r="U21" s="1">
        <f t="shared" ref="U21:U28" si="1">IF(H21&gt;I21,1,0)</f>
        <v>0</v>
      </c>
      <c r="V21" s="1">
        <f t="shared" ref="V21:V28" si="2">IF(J21&gt;K21,1,0)</f>
        <v>0</v>
      </c>
      <c r="W21" s="1">
        <f t="shared" ref="W21:W28" si="3">IF(L21&gt;M21,1,0)</f>
        <v>0</v>
      </c>
      <c r="Y21" s="1">
        <f t="shared" ref="Y21:Y28" si="4">IF(I21&gt;H21,1,0)</f>
        <v>0</v>
      </c>
      <c r="Z21" s="1">
        <f t="shared" ref="Z21:Z28" si="5">IF(K21&gt;J21,1,0)</f>
        <v>0</v>
      </c>
      <c r="AA21" s="1">
        <f t="shared" ref="AA21:AA28" si="6">IF(M21&gt;L21,1,0)</f>
        <v>0</v>
      </c>
    </row>
    <row r="22" spans="1:27" ht="30" customHeight="1" x14ac:dyDescent="0.2">
      <c r="A22" s="160"/>
      <c r="B22" s="52">
        <v>3</v>
      </c>
      <c r="C22" s="53" t="s">
        <v>36</v>
      </c>
      <c r="D22" s="45"/>
      <c r="E22" s="52">
        <v>3</v>
      </c>
      <c r="F22" s="53" t="s">
        <v>36</v>
      </c>
      <c r="G22" s="45"/>
      <c r="H22" s="54"/>
      <c r="I22" s="55"/>
      <c r="J22" s="54"/>
      <c r="K22" s="56"/>
      <c r="L22" s="54"/>
      <c r="M22" s="56"/>
      <c r="N22" s="57">
        <f>IF(P22&gt;Q22,1,0)</f>
        <v>0</v>
      </c>
      <c r="O22" s="58">
        <f>IF(Q22&gt;P22,1,0)</f>
        <v>0</v>
      </c>
      <c r="P22" s="57">
        <f>SUM(U22:W22)</f>
        <v>0</v>
      </c>
      <c r="Q22" s="59">
        <f>SUM(Y22:AA22)</f>
        <v>0</v>
      </c>
      <c r="R22" s="57">
        <f t="shared" si="0"/>
        <v>0</v>
      </c>
      <c r="S22" s="58">
        <f t="shared" si="0"/>
        <v>0</v>
      </c>
      <c r="U22" s="1">
        <f t="shared" si="1"/>
        <v>0</v>
      </c>
      <c r="V22" s="1">
        <f t="shared" si="2"/>
        <v>0</v>
      </c>
      <c r="W22" s="1">
        <f t="shared" si="3"/>
        <v>0</v>
      </c>
      <c r="Y22" s="1">
        <f t="shared" si="4"/>
        <v>0</v>
      </c>
      <c r="Z22" s="1">
        <f t="shared" si="5"/>
        <v>0</v>
      </c>
      <c r="AA22" s="1">
        <f t="shared" si="6"/>
        <v>0</v>
      </c>
    </row>
    <row r="23" spans="1:27" ht="30" customHeight="1" thickBot="1" x14ac:dyDescent="0.25">
      <c r="A23" s="161"/>
      <c r="B23" s="60">
        <v>4</v>
      </c>
      <c r="C23" s="61" t="s">
        <v>37</v>
      </c>
      <c r="D23" s="62"/>
      <c r="E23" s="60">
        <v>4</v>
      </c>
      <c r="F23" s="61" t="s">
        <v>37</v>
      </c>
      <c r="G23" s="62"/>
      <c r="H23" s="138"/>
      <c r="I23" s="63"/>
      <c r="J23" s="138"/>
      <c r="K23" s="64"/>
      <c r="L23" s="138"/>
      <c r="M23" s="64"/>
      <c r="N23" s="65">
        <f>IF(P23&gt;Q23,1,0)</f>
        <v>0</v>
      </c>
      <c r="O23" s="66">
        <f>IF(Q23&gt;P23,1,0)</f>
        <v>0</v>
      </c>
      <c r="P23" s="65">
        <f>SUM(U23:W23)</f>
        <v>0</v>
      </c>
      <c r="Q23" s="67">
        <f>SUM(Y23:AA23)</f>
        <v>0</v>
      </c>
      <c r="R23" s="65">
        <f t="shared" si="0"/>
        <v>0</v>
      </c>
      <c r="S23" s="66">
        <f t="shared" si="0"/>
        <v>0</v>
      </c>
      <c r="U23" s="1">
        <f t="shared" si="1"/>
        <v>0</v>
      </c>
      <c r="V23" s="1">
        <f t="shared" si="2"/>
        <v>0</v>
      </c>
      <c r="W23" s="1">
        <f t="shared" si="3"/>
        <v>0</v>
      </c>
      <c r="Y23" s="1">
        <f t="shared" si="4"/>
        <v>0</v>
      </c>
      <c r="Z23" s="1">
        <f t="shared" si="5"/>
        <v>0</v>
      </c>
      <c r="AA23" s="1">
        <f t="shared" si="6"/>
        <v>0</v>
      </c>
    </row>
    <row r="24" spans="1:27" ht="30" customHeight="1" thickTop="1" x14ac:dyDescent="0.2">
      <c r="A24" s="162" t="s">
        <v>32</v>
      </c>
      <c r="B24" s="164">
        <v>1</v>
      </c>
      <c r="C24" s="166" t="s">
        <v>38</v>
      </c>
      <c r="D24" s="44"/>
      <c r="E24" s="164">
        <v>1</v>
      </c>
      <c r="F24" s="166" t="s">
        <v>38</v>
      </c>
      <c r="G24" s="45"/>
      <c r="H24" s="168"/>
      <c r="I24" s="170"/>
      <c r="J24" s="168"/>
      <c r="K24" s="170"/>
      <c r="L24" s="168"/>
      <c r="M24" s="170"/>
      <c r="N24" s="172">
        <f>IF(P24&gt;Q24,1,0)</f>
        <v>0</v>
      </c>
      <c r="O24" s="174">
        <f>IF(Q24&gt;P24,1,0)</f>
        <v>0</v>
      </c>
      <c r="P24" s="172">
        <f>SUM(U24:W24)</f>
        <v>0</v>
      </c>
      <c r="Q24" s="174">
        <f>SUM(Y24:AA24)</f>
        <v>0</v>
      </c>
      <c r="R24" s="172">
        <f t="shared" si="0"/>
        <v>0</v>
      </c>
      <c r="S24" s="174">
        <f t="shared" si="0"/>
        <v>0</v>
      </c>
      <c r="U24" s="1">
        <f t="shared" si="1"/>
        <v>0</v>
      </c>
      <c r="V24" s="1">
        <f t="shared" si="2"/>
        <v>0</v>
      </c>
      <c r="W24" s="1">
        <f t="shared" si="3"/>
        <v>0</v>
      </c>
      <c r="Y24" s="1">
        <f t="shared" si="4"/>
        <v>0</v>
      </c>
      <c r="Z24" s="1">
        <f t="shared" si="5"/>
        <v>0</v>
      </c>
      <c r="AA24" s="1">
        <f t="shared" si="6"/>
        <v>0</v>
      </c>
    </row>
    <row r="25" spans="1:27" ht="30" customHeight="1" x14ac:dyDescent="0.2">
      <c r="A25" s="162"/>
      <c r="B25" s="165"/>
      <c r="C25" s="167"/>
      <c r="D25" s="45"/>
      <c r="E25" s="165"/>
      <c r="F25" s="167"/>
      <c r="G25" s="45"/>
      <c r="H25" s="169"/>
      <c r="I25" s="171"/>
      <c r="J25" s="169"/>
      <c r="K25" s="171"/>
      <c r="L25" s="169"/>
      <c r="M25" s="171"/>
      <c r="N25" s="173"/>
      <c r="O25" s="175"/>
      <c r="P25" s="173"/>
      <c r="Q25" s="175"/>
      <c r="R25" s="173"/>
      <c r="S25" s="175"/>
    </row>
    <row r="26" spans="1:27" ht="30" customHeight="1" x14ac:dyDescent="0.2">
      <c r="A26" s="162"/>
      <c r="B26" s="176">
        <v>2</v>
      </c>
      <c r="C26" s="177" t="s">
        <v>39</v>
      </c>
      <c r="D26" s="45"/>
      <c r="E26" s="176">
        <v>2</v>
      </c>
      <c r="F26" s="177" t="s">
        <v>39</v>
      </c>
      <c r="G26" s="45"/>
      <c r="H26" s="178"/>
      <c r="I26" s="179"/>
      <c r="J26" s="178"/>
      <c r="K26" s="179"/>
      <c r="L26" s="178"/>
      <c r="M26" s="179"/>
      <c r="N26" s="173">
        <f>IF(P26&gt;Q26,1,0)</f>
        <v>0</v>
      </c>
      <c r="O26" s="175">
        <f>IF(Q26&gt;P26,1,0)</f>
        <v>0</v>
      </c>
      <c r="P26" s="173">
        <f>SUM(U26:W26)</f>
        <v>0</v>
      </c>
      <c r="Q26" s="175">
        <f>SUM(Y26:AA26)</f>
        <v>0</v>
      </c>
      <c r="R26" s="173">
        <f>H26+J26+L26</f>
        <v>0</v>
      </c>
      <c r="S26" s="175">
        <f>I26+K26+M26</f>
        <v>0</v>
      </c>
      <c r="U26" s="1">
        <f t="shared" si="1"/>
        <v>0</v>
      </c>
      <c r="V26" s="1">
        <f t="shared" si="2"/>
        <v>0</v>
      </c>
      <c r="W26" s="1">
        <f t="shared" si="3"/>
        <v>0</v>
      </c>
      <c r="Y26" s="1">
        <f t="shared" si="4"/>
        <v>0</v>
      </c>
      <c r="Z26" s="1">
        <f t="shared" si="5"/>
        <v>0</v>
      </c>
      <c r="AA26" s="1">
        <f t="shared" si="6"/>
        <v>0</v>
      </c>
    </row>
    <row r="27" spans="1:27" ht="30" customHeight="1" x14ac:dyDescent="0.2">
      <c r="A27" s="162"/>
      <c r="B27" s="165"/>
      <c r="C27" s="167"/>
      <c r="D27" s="68"/>
      <c r="E27" s="165"/>
      <c r="F27" s="167"/>
      <c r="G27" s="68"/>
      <c r="H27" s="169"/>
      <c r="I27" s="171"/>
      <c r="J27" s="169"/>
      <c r="K27" s="171"/>
      <c r="L27" s="169"/>
      <c r="M27" s="171"/>
      <c r="N27" s="173"/>
      <c r="O27" s="175"/>
      <c r="P27" s="173"/>
      <c r="Q27" s="175"/>
      <c r="R27" s="173"/>
      <c r="S27" s="175"/>
    </row>
    <row r="28" spans="1:27" ht="30" customHeight="1" x14ac:dyDescent="0.2">
      <c r="A28" s="162"/>
      <c r="B28" s="180" t="s">
        <v>33</v>
      </c>
      <c r="C28" s="181"/>
      <c r="D28" s="45"/>
      <c r="E28" s="180" t="s">
        <v>33</v>
      </c>
      <c r="F28" s="181"/>
      <c r="G28" s="45"/>
      <c r="H28" s="178"/>
      <c r="I28" s="179"/>
      <c r="J28" s="178"/>
      <c r="K28" s="179"/>
      <c r="L28" s="178"/>
      <c r="M28" s="179"/>
      <c r="N28" s="173">
        <f>IF(P28&gt;Q28,1,0)</f>
        <v>0</v>
      </c>
      <c r="O28" s="175">
        <f>IF(Q28&gt;P28,1,0)</f>
        <v>0</v>
      </c>
      <c r="P28" s="173">
        <f>SUM(U28:W28)</f>
        <v>0</v>
      </c>
      <c r="Q28" s="175">
        <f>SUM(Y28:AA28)</f>
        <v>0</v>
      </c>
      <c r="R28" s="173">
        <f>H28+J28+L28</f>
        <v>0</v>
      </c>
      <c r="S28" s="175">
        <f>I28+K28+M28</f>
        <v>0</v>
      </c>
      <c r="U28" s="1">
        <f t="shared" si="1"/>
        <v>0</v>
      </c>
      <c r="V28" s="1">
        <f t="shared" si="2"/>
        <v>0</v>
      </c>
      <c r="W28" s="1">
        <f t="shared" si="3"/>
        <v>0</v>
      </c>
      <c r="Y28" s="1">
        <f t="shared" si="4"/>
        <v>0</v>
      </c>
      <c r="Z28" s="1">
        <f t="shared" si="5"/>
        <v>0</v>
      </c>
      <c r="AA28" s="1">
        <f t="shared" si="6"/>
        <v>0</v>
      </c>
    </row>
    <row r="29" spans="1:27" ht="30" customHeight="1" thickBot="1" x14ac:dyDescent="0.25">
      <c r="A29" s="163"/>
      <c r="B29" s="182"/>
      <c r="C29" s="183"/>
      <c r="D29" s="62"/>
      <c r="E29" s="182"/>
      <c r="F29" s="183"/>
      <c r="G29" s="62"/>
      <c r="H29" s="184"/>
      <c r="I29" s="185"/>
      <c r="J29" s="184"/>
      <c r="K29" s="185"/>
      <c r="L29" s="184"/>
      <c r="M29" s="185"/>
      <c r="N29" s="187"/>
      <c r="O29" s="188"/>
      <c r="P29" s="187"/>
      <c r="Q29" s="188"/>
      <c r="R29" s="187"/>
      <c r="S29" s="188"/>
    </row>
    <row r="30" spans="1:27" ht="30" customHeight="1" thickTop="1" thickBo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4" t="s">
        <v>40</v>
      </c>
      <c r="K30" s="26"/>
      <c r="L30" s="26"/>
      <c r="M30" s="26"/>
      <c r="N30" s="69">
        <f t="shared" ref="N30:S30" si="7">SUM(N20:N28)</f>
        <v>0</v>
      </c>
      <c r="O30" s="70">
        <f t="shared" si="7"/>
        <v>0</v>
      </c>
      <c r="P30" s="69">
        <f t="shared" si="7"/>
        <v>0</v>
      </c>
      <c r="Q30" s="70">
        <f t="shared" si="7"/>
        <v>0</v>
      </c>
      <c r="R30" s="71">
        <f t="shared" si="7"/>
        <v>0</v>
      </c>
      <c r="S30" s="72">
        <f t="shared" si="7"/>
        <v>0</v>
      </c>
    </row>
    <row r="31" spans="1:27" ht="13.5" thickTop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27" s="8" customFormat="1" ht="20.100000000000001" customHeight="1" thickBot="1" x14ac:dyDescent="0.25">
      <c r="A32" s="73" t="s">
        <v>43</v>
      </c>
      <c r="B32" s="73"/>
      <c r="C32" s="189" t="str">
        <f>IF(AND(N30=0,O30=0),"",IF(N30=O30,IF(P30=Q30,IF(R30=S30,"  ???",IF(R30&gt;S30,A6,H6)),IF(P30&gt;Q30,A6,H6)),IF(N30&gt;O30,A6,H6)))</f>
        <v/>
      </c>
      <c r="D32" s="189"/>
      <c r="E32" s="189"/>
      <c r="F32" s="189"/>
      <c r="G32" s="189"/>
      <c r="H32" s="73" t="s">
        <v>44</v>
      </c>
      <c r="I32" s="73"/>
      <c r="J32" s="74" t="str">
        <f>IF(AND(N30=0,O30=0),"",IF(N30=O30,IF(P30=Q30,IF(R30&gt;S30,N30,O30),IF(P30&gt;Q30,N30,O30)),IF(N30&gt;O30,N30,O30)))</f>
        <v/>
      </c>
      <c r="K32" s="75" t="s">
        <v>45</v>
      </c>
      <c r="L32" s="74" t="str">
        <f>IF(AND(N30=0,O30=0),"",IF(AND(N30=3,O30=3),IF(P30=Q30,IF(R30&gt;S30,N30,O30),IF(P30&gt;Q30,N30,O30)),IF(N30&lt;O30,N30,O30)))</f>
        <v/>
      </c>
      <c r="M32" s="73"/>
      <c r="N32" s="73" t="s">
        <v>46</v>
      </c>
      <c r="O32" s="73"/>
      <c r="P32" s="73"/>
      <c r="Q32" s="73"/>
      <c r="R32" s="73"/>
      <c r="S32" s="73"/>
    </row>
    <row r="33" spans="1:20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20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20" ht="13.5" thickBot="1" x14ac:dyDescent="0.25">
      <c r="A35" s="30"/>
      <c r="B35" s="30"/>
      <c r="C35" s="30"/>
      <c r="D35" s="30"/>
      <c r="E35" s="30"/>
      <c r="F35" s="30"/>
      <c r="G35" s="26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26"/>
      <c r="S35" s="26"/>
    </row>
    <row r="36" spans="1:20" x14ac:dyDescent="0.2">
      <c r="A36" s="186" t="str">
        <f>CONCATENATE("Unterschrift ",IF(Rahmendaten!C14="","Schule A",Rahmendaten!C14))</f>
        <v>Unterschrift Schule A</v>
      </c>
      <c r="B36" s="186"/>
      <c r="C36" s="186"/>
      <c r="D36" s="186"/>
      <c r="E36" s="186"/>
      <c r="F36" s="186"/>
      <c r="G36" s="26"/>
      <c r="H36" s="186" t="str">
        <f>CONCATENATE("Unterschrift ",IF(Rahmendaten!E14="","Schule C",Rahmendaten!E14))</f>
        <v>Unterschrift Schule C</v>
      </c>
      <c r="I36" s="186"/>
      <c r="J36" s="186"/>
      <c r="K36" s="186"/>
      <c r="L36" s="186"/>
      <c r="M36" s="186"/>
      <c r="N36" s="186"/>
      <c r="O36" s="186"/>
      <c r="P36" s="186"/>
      <c r="Q36" s="186"/>
      <c r="R36" s="26"/>
      <c r="S36" s="26"/>
    </row>
    <row r="37" spans="1:20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20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20" ht="16.5" thickBot="1" x14ac:dyDescent="0.25">
      <c r="A39" s="73" t="s">
        <v>41</v>
      </c>
      <c r="B39" s="26"/>
      <c r="C39" s="26"/>
      <c r="D39" s="26"/>
      <c r="E39" s="26"/>
      <c r="F39" s="26"/>
      <c r="G39" s="26"/>
      <c r="H39" s="26"/>
      <c r="I39" s="26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5"/>
    </row>
    <row r="40" spans="1:20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 t="s">
        <v>47</v>
      </c>
      <c r="K40" s="26"/>
      <c r="L40" s="26"/>
      <c r="M40" s="26"/>
      <c r="N40" s="26"/>
      <c r="O40" s="26"/>
      <c r="P40" s="26"/>
      <c r="Q40" s="26"/>
      <c r="R40" s="26"/>
      <c r="S40" s="26"/>
    </row>
  </sheetData>
  <sheetProtection algorithmName="SHA-512" hashValue="Z4ZFRSWHVd8kF8fb26ujlXJNeEx3WV7dN1X3dAjxb7+CPa8DuJgRYOhAiDmTie/95M5/j3ELuYvWkcANaPf+LA==" saltValue="F25FydD7hLuXzKJmpdrkgQ==" spinCount="100000" sheet="1" objects="1" scenarios="1" selectLockedCells="1"/>
  <mergeCells count="75">
    <mergeCell ref="B19:C19"/>
    <mergeCell ref="E19:F19"/>
    <mergeCell ref="H19:I19"/>
    <mergeCell ref="J19:K19"/>
    <mergeCell ref="J28:J29"/>
    <mergeCell ref="K28:K29"/>
    <mergeCell ref="E28:F29"/>
    <mergeCell ref="E24:E25"/>
    <mergeCell ref="F24:F25"/>
    <mergeCell ref="E26:E27"/>
    <mergeCell ref="H26:H27"/>
    <mergeCell ref="H28:H29"/>
    <mergeCell ref="F26:F27"/>
    <mergeCell ref="I28:I29"/>
    <mergeCell ref="I24:I25"/>
    <mergeCell ref="J24:J25"/>
    <mergeCell ref="K24:K25"/>
    <mergeCell ref="A36:F36"/>
    <mergeCell ref="H36:Q36"/>
    <mergeCell ref="C32:G32"/>
    <mergeCell ref="I26:I27"/>
    <mergeCell ref="J26:J27"/>
    <mergeCell ref="K26:K27"/>
    <mergeCell ref="L26:L27"/>
    <mergeCell ref="H24:H25"/>
    <mergeCell ref="A20:A23"/>
    <mergeCell ref="A24:A29"/>
    <mergeCell ref="B24:B25"/>
    <mergeCell ref="B26:B27"/>
    <mergeCell ref="B28:C29"/>
    <mergeCell ref="C24:C25"/>
    <mergeCell ref="C26:C27"/>
    <mergeCell ref="S28:S29"/>
    <mergeCell ref="S26:S27"/>
    <mergeCell ref="N19:O19"/>
    <mergeCell ref="P19:Q19"/>
    <mergeCell ref="R19:S19"/>
    <mergeCell ref="S24:S25"/>
    <mergeCell ref="N26:N27"/>
    <mergeCell ref="O26:O27"/>
    <mergeCell ref="P26:P27"/>
    <mergeCell ref="R24:R25"/>
    <mergeCell ref="Q26:Q27"/>
    <mergeCell ref="N24:N25"/>
    <mergeCell ref="O24:O25"/>
    <mergeCell ref="P24:P25"/>
    <mergeCell ref="Q24:Q25"/>
    <mergeCell ref="N28:N29"/>
    <mergeCell ref="D16:E16"/>
    <mergeCell ref="K9:O9"/>
    <mergeCell ref="K10:O10"/>
    <mergeCell ref="K11:O11"/>
    <mergeCell ref="K12:O12"/>
    <mergeCell ref="K13:O13"/>
    <mergeCell ref="K14:O14"/>
    <mergeCell ref="K15:O15"/>
    <mergeCell ref="K16:O16"/>
    <mergeCell ref="D9:E9"/>
    <mergeCell ref="D10:E10"/>
    <mergeCell ref="D11:E11"/>
    <mergeCell ref="D12:E12"/>
    <mergeCell ref="D13:E13"/>
    <mergeCell ref="D14:E14"/>
    <mergeCell ref="D15:E15"/>
    <mergeCell ref="L19:M19"/>
    <mergeCell ref="O28:O29"/>
    <mergeCell ref="P28:P29"/>
    <mergeCell ref="Q28:Q29"/>
    <mergeCell ref="R28:R29"/>
    <mergeCell ref="R26:R27"/>
    <mergeCell ref="L28:L29"/>
    <mergeCell ref="M28:M29"/>
    <mergeCell ref="M24:M25"/>
    <mergeCell ref="M26:M27"/>
    <mergeCell ref="L24:L25"/>
  </mergeCells>
  <phoneticPr fontId="3" type="noConversion"/>
  <dataValidations count="3">
    <dataValidation type="list" allowBlank="1" showInputMessage="1" showErrorMessage="1" sqref="D20:D29" xr:uid="{00000000-0002-0000-0500-000000000000}">
      <formula1>MannschaftA</formula1>
    </dataValidation>
    <dataValidation type="list" allowBlank="1" showInputMessage="1" showErrorMessage="1" sqref="G20:G29" xr:uid="{00000000-0002-0000-0500-000001000000}">
      <formula1>MannschaftC</formula1>
    </dataValidation>
    <dataValidation type="whole" operator="lessThanOrEqual" allowBlank="1" showInputMessage="1" showErrorMessage="1" errorTitle="Achtung !!" error="Maximal 30 Punkte pro Satz !!" sqref="H20:M29" xr:uid="{00000000-0002-0000-0500-000002000000}">
      <formula1>30</formula1>
    </dataValidation>
  </dataValidations>
  <pageMargins left="0.78740157480314965" right="0.78740157480314965" top="0.98425196850393704" bottom="0.59055118110236227" header="0.51181102362204722" footer="0.51181102362204722"/>
  <pageSetup paperSize="9" scale="97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1:AA40"/>
  <sheetViews>
    <sheetView zoomScale="115" zoomScaleNormal="115" workbookViewId="0">
      <selection activeCell="D20" sqref="D20"/>
    </sheetView>
  </sheetViews>
  <sheetFormatPr baseColWidth="10" defaultColWidth="11.42578125" defaultRowHeight="12.75" x14ac:dyDescent="0.2"/>
  <cols>
    <col min="1" max="1" width="5.7109375" style="1" customWidth="1"/>
    <col min="2" max="2" width="2.7109375" style="1" customWidth="1"/>
    <col min="3" max="3" width="3.7109375" style="1" customWidth="1"/>
    <col min="4" max="4" width="14.28515625" style="1" customWidth="1"/>
    <col min="5" max="5" width="2.7109375" style="1" customWidth="1"/>
    <col min="6" max="6" width="3.7109375" style="1" customWidth="1"/>
    <col min="7" max="7" width="14.28515625" style="1" customWidth="1"/>
    <col min="8" max="13" width="3.7109375" style="1" customWidth="1"/>
    <col min="14" max="19" width="3.28515625" style="1" customWidth="1"/>
    <col min="20" max="20" width="4.5703125" style="1" hidden="1" customWidth="1"/>
    <col min="21" max="23" width="2.42578125" style="1" hidden="1" customWidth="1"/>
    <col min="24" max="24" width="6.42578125" style="1" hidden="1" customWidth="1"/>
    <col min="25" max="26" width="2.28515625" style="1" hidden="1" customWidth="1"/>
    <col min="27" max="27" width="2.42578125" style="1" hidden="1" customWidth="1"/>
    <col min="28" max="28" width="0" style="1" hidden="1" customWidth="1"/>
    <col min="29" max="16384" width="11.42578125" style="1"/>
  </cols>
  <sheetData>
    <row r="1" spans="1:19" s="2" customFormat="1" ht="20.25" x14ac:dyDescent="0.2">
      <c r="A1" s="24" t="s">
        <v>0</v>
      </c>
      <c r="B1" s="24"/>
      <c r="C1" s="24"/>
      <c r="D1" s="24"/>
      <c r="E1" s="24"/>
      <c r="F1" s="24"/>
      <c r="G1" s="24"/>
      <c r="H1" s="24" t="s">
        <v>1</v>
      </c>
      <c r="I1" s="24"/>
      <c r="J1" s="24"/>
      <c r="K1" s="24"/>
      <c r="L1" s="24"/>
      <c r="M1" s="24"/>
      <c r="N1" s="24"/>
      <c r="O1" s="24" t="str">
        <f>IF(Rahmendaten!D5="","",Rahmendaten!D5)</f>
        <v>Jungen III/S</v>
      </c>
      <c r="P1" s="24"/>
      <c r="Q1" s="24"/>
      <c r="R1" s="24"/>
      <c r="S1" s="24"/>
    </row>
    <row r="2" spans="1:19" s="2" customFormat="1" ht="20.25" x14ac:dyDescent="0.2">
      <c r="A2" s="24" t="s">
        <v>2</v>
      </c>
      <c r="B2" s="24"/>
      <c r="C2" s="24"/>
      <c r="D2" s="24"/>
      <c r="E2" s="24"/>
      <c r="F2" s="24"/>
      <c r="G2" s="24"/>
      <c r="H2" s="24" t="str">
        <f>IF(Rahmendaten!D3="","",Rahmendaten!D3)</f>
        <v>Nordbayernfinale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" customFormat="1" ht="20.25" x14ac:dyDescent="0.2">
      <c r="A3" s="24"/>
      <c r="B3" s="24"/>
      <c r="C3" s="24"/>
      <c r="D3" s="24"/>
      <c r="E3" s="24"/>
      <c r="F3" s="24"/>
      <c r="G3" s="24"/>
      <c r="H3" s="25" t="str">
        <f>CONCATENATE("am ",Rahmendaten!D8," in ",Rahmendaten!D7)</f>
        <v>am 22.02.2016 in Hösbach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2" customFormat="1" ht="20.25" x14ac:dyDescent="0.2">
      <c r="A4" s="24" t="s">
        <v>3</v>
      </c>
      <c r="B4" s="24"/>
      <c r="C4" s="24"/>
      <c r="D4" s="24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x14ac:dyDescent="0.2">
      <c r="A5" s="26"/>
      <c r="B5" s="26"/>
      <c r="C5" s="26"/>
      <c r="D5" s="26"/>
      <c r="E5" s="26"/>
      <c r="F5" s="26"/>
      <c r="G5" s="26"/>
      <c r="H5" s="2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3" customFormat="1" ht="18" x14ac:dyDescent="0.2">
      <c r="A6" s="28" t="str">
        <f>IF(Rahmendaten!D14="","SCHULE B",Rahmendaten!D14)</f>
        <v>SCHULE B</v>
      </c>
      <c r="B6" s="28"/>
      <c r="C6" s="28"/>
      <c r="D6" s="28"/>
      <c r="E6" s="28"/>
      <c r="F6" s="28"/>
      <c r="G6" s="28"/>
      <c r="H6" s="28" t="str">
        <f>IF(Rahmendaten!F14="","SCHULE D",Rahmendaten!F14)</f>
        <v>SCHULE D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s="4" customFormat="1" x14ac:dyDescent="0.2">
      <c r="A7" s="29" t="s">
        <v>5</v>
      </c>
      <c r="B7" s="9"/>
      <c r="C7" s="9"/>
      <c r="D7" s="9" t="s">
        <v>6</v>
      </c>
      <c r="E7" s="9"/>
      <c r="F7" s="9"/>
      <c r="G7" s="9"/>
      <c r="H7" s="29" t="s">
        <v>75</v>
      </c>
      <c r="I7" s="9"/>
      <c r="J7" s="9"/>
      <c r="K7" s="9" t="s">
        <v>6</v>
      </c>
      <c r="L7" s="9"/>
      <c r="M7" s="9"/>
      <c r="N7" s="9"/>
      <c r="O7" s="9"/>
      <c r="P7" s="9"/>
      <c r="Q7" s="9"/>
      <c r="R7" s="9"/>
      <c r="S7" s="9"/>
    </row>
    <row r="8" spans="1:19" ht="8.1" customHeight="1" thickBot="1" x14ac:dyDescent="0.25">
      <c r="A8" s="26"/>
      <c r="B8" s="30"/>
      <c r="C8" s="30"/>
      <c r="D8" s="30"/>
      <c r="E8" s="30"/>
      <c r="F8" s="26"/>
      <c r="G8" s="26"/>
      <c r="H8" s="31"/>
      <c r="I8" s="30"/>
      <c r="J8" s="30"/>
      <c r="K8" s="30"/>
      <c r="L8" s="30"/>
      <c r="M8" s="30"/>
      <c r="N8" s="30"/>
      <c r="O8" s="30"/>
      <c r="P8" s="26"/>
      <c r="Q8" s="26"/>
      <c r="R8" s="26"/>
      <c r="S8" s="26"/>
    </row>
    <row r="9" spans="1:19" s="6" customFormat="1" thickBot="1" x14ac:dyDescent="0.25">
      <c r="A9" s="19"/>
      <c r="B9" s="32" t="s">
        <v>20</v>
      </c>
      <c r="C9" s="33" t="s">
        <v>8</v>
      </c>
      <c r="D9" s="152" t="str">
        <f>IF(Rahmendaten!D16="","",Rahmendaten!D16)</f>
        <v/>
      </c>
      <c r="E9" s="153"/>
      <c r="F9" s="34"/>
      <c r="G9" s="34"/>
      <c r="H9" s="19"/>
      <c r="I9" s="32" t="s">
        <v>145</v>
      </c>
      <c r="J9" s="33" t="s">
        <v>8</v>
      </c>
      <c r="K9" s="152" t="str">
        <f>IF(Rahmendaten!F16="","",Rahmendaten!F16)</f>
        <v/>
      </c>
      <c r="L9" s="154"/>
      <c r="M9" s="154"/>
      <c r="N9" s="154"/>
      <c r="O9" s="153"/>
      <c r="P9" s="34"/>
      <c r="Q9" s="34"/>
      <c r="R9" s="34"/>
      <c r="S9" s="34"/>
    </row>
    <row r="10" spans="1:19" s="6" customFormat="1" thickBot="1" x14ac:dyDescent="0.25">
      <c r="A10" s="19"/>
      <c r="B10" s="32" t="s">
        <v>21</v>
      </c>
      <c r="C10" s="36" t="s">
        <v>10</v>
      </c>
      <c r="D10" s="152" t="str">
        <f>IF(Rahmendaten!D17="","",Rahmendaten!D17)</f>
        <v/>
      </c>
      <c r="E10" s="153"/>
      <c r="F10" s="34"/>
      <c r="G10" s="34"/>
      <c r="H10" s="19"/>
      <c r="I10" s="32" t="s">
        <v>151</v>
      </c>
      <c r="J10" s="36" t="s">
        <v>10</v>
      </c>
      <c r="K10" s="152" t="str">
        <f>IF(Rahmendaten!F17="","",Rahmendaten!F17)</f>
        <v/>
      </c>
      <c r="L10" s="154"/>
      <c r="M10" s="154"/>
      <c r="N10" s="154"/>
      <c r="O10" s="153"/>
      <c r="P10" s="34"/>
      <c r="Q10" s="34"/>
      <c r="R10" s="34"/>
      <c r="S10" s="34"/>
    </row>
    <row r="11" spans="1:19" s="6" customFormat="1" thickBot="1" x14ac:dyDescent="0.25">
      <c r="A11" s="19"/>
      <c r="B11" s="32" t="s">
        <v>22</v>
      </c>
      <c r="C11" s="36" t="s">
        <v>12</v>
      </c>
      <c r="D11" s="152" t="str">
        <f>IF(Rahmendaten!D18="","",Rahmendaten!D18)</f>
        <v/>
      </c>
      <c r="E11" s="153"/>
      <c r="F11" s="34"/>
      <c r="G11" s="34"/>
      <c r="H11" s="19"/>
      <c r="I11" s="32" t="s">
        <v>152</v>
      </c>
      <c r="J11" s="36" t="s">
        <v>12</v>
      </c>
      <c r="K11" s="152" t="str">
        <f>IF(Rahmendaten!F18="","",Rahmendaten!F18)</f>
        <v/>
      </c>
      <c r="L11" s="154"/>
      <c r="M11" s="154"/>
      <c r="N11" s="154"/>
      <c r="O11" s="153"/>
      <c r="P11" s="34"/>
      <c r="Q11" s="34"/>
      <c r="R11" s="34"/>
      <c r="S11" s="34"/>
    </row>
    <row r="12" spans="1:19" s="6" customFormat="1" thickBot="1" x14ac:dyDescent="0.25">
      <c r="A12" s="19"/>
      <c r="B12" s="32" t="s">
        <v>23</v>
      </c>
      <c r="C12" s="36" t="s">
        <v>14</v>
      </c>
      <c r="D12" s="152" t="str">
        <f>IF(Rahmendaten!D19="","",Rahmendaten!D19)</f>
        <v/>
      </c>
      <c r="E12" s="153"/>
      <c r="F12" s="34"/>
      <c r="G12" s="34"/>
      <c r="H12" s="19"/>
      <c r="I12" s="32" t="s">
        <v>153</v>
      </c>
      <c r="J12" s="36" t="s">
        <v>14</v>
      </c>
      <c r="K12" s="152" t="str">
        <f>IF(Rahmendaten!F19="","",Rahmendaten!F19)</f>
        <v/>
      </c>
      <c r="L12" s="154"/>
      <c r="M12" s="154"/>
      <c r="N12" s="154"/>
      <c r="O12" s="153"/>
      <c r="P12" s="34"/>
      <c r="Q12" s="34"/>
      <c r="R12" s="34"/>
      <c r="S12" s="34"/>
    </row>
    <row r="13" spans="1:19" s="6" customFormat="1" thickBot="1" x14ac:dyDescent="0.25">
      <c r="A13" s="19"/>
      <c r="B13" s="32" t="s">
        <v>24</v>
      </c>
      <c r="C13" s="36" t="s">
        <v>16</v>
      </c>
      <c r="D13" s="152" t="str">
        <f>IF(Rahmendaten!D20="","",Rahmendaten!D20)</f>
        <v/>
      </c>
      <c r="E13" s="153"/>
      <c r="F13" s="34"/>
      <c r="G13" s="34"/>
      <c r="H13" s="19"/>
      <c r="I13" s="32" t="s">
        <v>154</v>
      </c>
      <c r="J13" s="36" t="s">
        <v>16</v>
      </c>
      <c r="K13" s="152" t="str">
        <f>IF(Rahmendaten!F20="","",Rahmendaten!F20)</f>
        <v/>
      </c>
      <c r="L13" s="154"/>
      <c r="M13" s="154"/>
      <c r="N13" s="154"/>
      <c r="O13" s="153"/>
      <c r="P13" s="34"/>
      <c r="Q13" s="34"/>
      <c r="R13" s="34"/>
      <c r="S13" s="34"/>
    </row>
    <row r="14" spans="1:19" s="6" customFormat="1" thickBot="1" x14ac:dyDescent="0.25">
      <c r="A14" s="34"/>
      <c r="B14" s="19"/>
      <c r="C14" s="19" t="s">
        <v>17</v>
      </c>
      <c r="D14" s="152" t="str">
        <f>IF(Rahmendaten!D21="","",Rahmendaten!D21)</f>
        <v/>
      </c>
      <c r="E14" s="153"/>
      <c r="F14" s="34"/>
      <c r="G14" s="34"/>
      <c r="H14" s="34"/>
      <c r="I14" s="37"/>
      <c r="J14" s="32" t="s">
        <v>17</v>
      </c>
      <c r="K14" s="152" t="str">
        <f>IF(Rahmendaten!F21="","",Rahmendaten!F21)</f>
        <v/>
      </c>
      <c r="L14" s="154"/>
      <c r="M14" s="154"/>
      <c r="N14" s="154"/>
      <c r="O14" s="153"/>
      <c r="P14" s="34"/>
      <c r="Q14" s="34"/>
      <c r="R14" s="34"/>
      <c r="S14" s="34"/>
    </row>
    <row r="15" spans="1:19" s="6" customFormat="1" thickBot="1" x14ac:dyDescent="0.25">
      <c r="A15" s="34"/>
      <c r="B15" s="19"/>
      <c r="C15" s="32" t="s">
        <v>18</v>
      </c>
      <c r="D15" s="152" t="str">
        <f>IF(Rahmendaten!D22="","",Rahmendaten!D22)</f>
        <v/>
      </c>
      <c r="E15" s="153"/>
      <c r="F15" s="34"/>
      <c r="G15" s="34"/>
      <c r="H15" s="34"/>
      <c r="I15" s="19"/>
      <c r="J15" s="35" t="s">
        <v>18</v>
      </c>
      <c r="K15" s="152" t="str">
        <f>IF(Rahmendaten!F22="","",Rahmendaten!F22)</f>
        <v/>
      </c>
      <c r="L15" s="154"/>
      <c r="M15" s="154"/>
      <c r="N15" s="154"/>
      <c r="O15" s="153"/>
      <c r="P15" s="34"/>
      <c r="Q15" s="34"/>
      <c r="R15" s="34"/>
      <c r="S15" s="34"/>
    </row>
    <row r="16" spans="1:19" s="6" customFormat="1" thickBot="1" x14ac:dyDescent="0.25">
      <c r="A16" s="34"/>
      <c r="B16" s="19"/>
      <c r="C16" s="38" t="s">
        <v>19</v>
      </c>
      <c r="D16" s="152" t="str">
        <f>IF(Rahmendaten!D23="","",Rahmendaten!D23)</f>
        <v/>
      </c>
      <c r="E16" s="153"/>
      <c r="F16" s="34"/>
      <c r="G16" s="34"/>
      <c r="H16" s="34"/>
      <c r="I16" s="19"/>
      <c r="J16" s="35" t="s">
        <v>19</v>
      </c>
      <c r="K16" s="152" t="str">
        <f>IF(Rahmendaten!F23="","",Rahmendaten!F23)</f>
        <v/>
      </c>
      <c r="L16" s="154"/>
      <c r="M16" s="154"/>
      <c r="N16" s="154"/>
      <c r="O16" s="153"/>
      <c r="P16" s="34"/>
      <c r="Q16" s="34"/>
      <c r="R16" s="34"/>
      <c r="S16" s="34"/>
    </row>
    <row r="17" spans="1:27" s="2" customFormat="1" ht="20.25" x14ac:dyDescent="0.2">
      <c r="A17" s="24"/>
      <c r="B17" s="24"/>
      <c r="C17" s="39"/>
      <c r="D17" s="24"/>
      <c r="E17" s="24"/>
      <c r="F17" s="24"/>
      <c r="G17" s="24" t="s">
        <v>25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27" ht="13.5" thickBo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27" s="7" customFormat="1" ht="35.1" customHeight="1" thickTop="1" thickBot="1" x14ac:dyDescent="0.25">
      <c r="A19" s="40"/>
      <c r="B19" s="155" t="s">
        <v>42</v>
      </c>
      <c r="C19" s="156"/>
      <c r="D19" s="41" t="s">
        <v>27</v>
      </c>
      <c r="E19" s="155" t="s">
        <v>42</v>
      </c>
      <c r="F19" s="156"/>
      <c r="G19" s="41" t="s">
        <v>76</v>
      </c>
      <c r="H19" s="157" t="s">
        <v>28</v>
      </c>
      <c r="I19" s="158"/>
      <c r="J19" s="157" t="s">
        <v>29</v>
      </c>
      <c r="K19" s="159"/>
      <c r="L19" s="158" t="s">
        <v>30</v>
      </c>
      <c r="M19" s="159"/>
      <c r="N19" s="155" t="s">
        <v>84</v>
      </c>
      <c r="O19" s="156"/>
      <c r="P19" s="155" t="s">
        <v>85</v>
      </c>
      <c r="Q19" s="156"/>
      <c r="R19" s="155" t="s">
        <v>86</v>
      </c>
      <c r="S19" s="156"/>
    </row>
    <row r="20" spans="1:27" ht="30" customHeight="1" thickTop="1" x14ac:dyDescent="0.2">
      <c r="A20" s="160" t="s">
        <v>31</v>
      </c>
      <c r="B20" s="42">
        <v>1</v>
      </c>
      <c r="C20" s="43" t="s">
        <v>34</v>
      </c>
      <c r="D20" s="44"/>
      <c r="E20" s="42">
        <v>1</v>
      </c>
      <c r="F20" s="43" t="s">
        <v>34</v>
      </c>
      <c r="G20" s="45"/>
      <c r="H20" s="46"/>
      <c r="I20" s="47"/>
      <c r="J20" s="46"/>
      <c r="K20" s="48"/>
      <c r="L20" s="46"/>
      <c r="M20" s="48"/>
      <c r="N20" s="49">
        <f>IF(P20&gt;Q20,1,0)</f>
        <v>0</v>
      </c>
      <c r="O20" s="50">
        <f>IF(Q20&gt;P20,1,0)</f>
        <v>0</v>
      </c>
      <c r="P20" s="49">
        <f>SUM(U20:W20)</f>
        <v>0</v>
      </c>
      <c r="Q20" s="51">
        <f>SUM(Y20:AA20)</f>
        <v>0</v>
      </c>
      <c r="R20" s="49">
        <f t="shared" ref="R20:S24" si="0">H20+J20+L20</f>
        <v>0</v>
      </c>
      <c r="S20" s="50">
        <f t="shared" si="0"/>
        <v>0</v>
      </c>
      <c r="U20" s="1">
        <f>IF(H20&gt;I20,1,0)</f>
        <v>0</v>
      </c>
      <c r="V20" s="1">
        <f>IF(J20&gt;K20,1,0)</f>
        <v>0</v>
      </c>
      <c r="W20" s="1">
        <f>IF(L20&gt;M20,1,0)</f>
        <v>0</v>
      </c>
      <c r="Y20" s="1">
        <f>IF(I20&gt;H20,1,0)</f>
        <v>0</v>
      </c>
      <c r="Z20" s="1">
        <f>IF(K20&gt;J20,1,0)</f>
        <v>0</v>
      </c>
      <c r="AA20" s="1">
        <f>IF(M20&gt;L20,1,0)</f>
        <v>0</v>
      </c>
    </row>
    <row r="21" spans="1:27" ht="30" customHeight="1" x14ac:dyDescent="0.2">
      <c r="A21" s="160"/>
      <c r="B21" s="52">
        <v>2</v>
      </c>
      <c r="C21" s="53" t="s">
        <v>35</v>
      </c>
      <c r="D21" s="45"/>
      <c r="E21" s="52">
        <v>2</v>
      </c>
      <c r="F21" s="53" t="s">
        <v>35</v>
      </c>
      <c r="G21" s="45"/>
      <c r="H21" s="54"/>
      <c r="I21" s="55"/>
      <c r="J21" s="54"/>
      <c r="K21" s="56"/>
      <c r="L21" s="54"/>
      <c r="M21" s="56"/>
      <c r="N21" s="57">
        <f>IF(P21&gt;Q21,1,0)</f>
        <v>0</v>
      </c>
      <c r="O21" s="58">
        <f>IF(Q21&gt;P21,1,0)</f>
        <v>0</v>
      </c>
      <c r="P21" s="57">
        <f>SUM(U21:W21)</f>
        <v>0</v>
      </c>
      <c r="Q21" s="59">
        <f>SUM(Y21:AA21)</f>
        <v>0</v>
      </c>
      <c r="R21" s="57">
        <f t="shared" si="0"/>
        <v>0</v>
      </c>
      <c r="S21" s="58">
        <f t="shared" si="0"/>
        <v>0</v>
      </c>
      <c r="U21" s="1">
        <f t="shared" ref="U21:U28" si="1">IF(H21&gt;I21,1,0)</f>
        <v>0</v>
      </c>
      <c r="V21" s="1">
        <f t="shared" ref="V21:V28" si="2">IF(J21&gt;K21,1,0)</f>
        <v>0</v>
      </c>
      <c r="W21" s="1">
        <f t="shared" ref="W21:W28" si="3">IF(L21&gt;M21,1,0)</f>
        <v>0</v>
      </c>
      <c r="Y21" s="1">
        <f t="shared" ref="Y21:Y28" si="4">IF(I21&gt;H21,1,0)</f>
        <v>0</v>
      </c>
      <c r="Z21" s="1">
        <f t="shared" ref="Z21:Z28" si="5">IF(K21&gt;J21,1,0)</f>
        <v>0</v>
      </c>
      <c r="AA21" s="1">
        <f t="shared" ref="AA21:AA28" si="6">IF(M21&gt;L21,1,0)</f>
        <v>0</v>
      </c>
    </row>
    <row r="22" spans="1:27" ht="30" customHeight="1" x14ac:dyDescent="0.2">
      <c r="A22" s="160"/>
      <c r="B22" s="52">
        <v>3</v>
      </c>
      <c r="C22" s="53" t="s">
        <v>36</v>
      </c>
      <c r="D22" s="45"/>
      <c r="E22" s="52">
        <v>3</v>
      </c>
      <c r="F22" s="53" t="s">
        <v>36</v>
      </c>
      <c r="G22" s="45"/>
      <c r="H22" s="54"/>
      <c r="I22" s="55"/>
      <c r="J22" s="54"/>
      <c r="K22" s="56"/>
      <c r="L22" s="54"/>
      <c r="M22" s="56"/>
      <c r="N22" s="57">
        <f>IF(P22&gt;Q22,1,0)</f>
        <v>0</v>
      </c>
      <c r="O22" s="58">
        <f>IF(Q22&gt;P22,1,0)</f>
        <v>0</v>
      </c>
      <c r="P22" s="57">
        <f>SUM(U22:W22)</f>
        <v>0</v>
      </c>
      <c r="Q22" s="59">
        <f>SUM(Y22:AA22)</f>
        <v>0</v>
      </c>
      <c r="R22" s="57">
        <f t="shared" si="0"/>
        <v>0</v>
      </c>
      <c r="S22" s="58">
        <f t="shared" si="0"/>
        <v>0</v>
      </c>
      <c r="U22" s="1">
        <f t="shared" si="1"/>
        <v>0</v>
      </c>
      <c r="V22" s="1">
        <f t="shared" si="2"/>
        <v>0</v>
      </c>
      <c r="W22" s="1">
        <f t="shared" si="3"/>
        <v>0</v>
      </c>
      <c r="Y22" s="1">
        <f t="shared" si="4"/>
        <v>0</v>
      </c>
      <c r="Z22" s="1">
        <f t="shared" si="5"/>
        <v>0</v>
      </c>
      <c r="AA22" s="1">
        <f t="shared" si="6"/>
        <v>0</v>
      </c>
    </row>
    <row r="23" spans="1:27" ht="30" customHeight="1" thickBot="1" x14ac:dyDescent="0.25">
      <c r="A23" s="161"/>
      <c r="B23" s="60">
        <v>4</v>
      </c>
      <c r="C23" s="61" t="s">
        <v>37</v>
      </c>
      <c r="D23" s="62"/>
      <c r="E23" s="60">
        <v>4</v>
      </c>
      <c r="F23" s="61" t="s">
        <v>37</v>
      </c>
      <c r="G23" s="62"/>
      <c r="H23" s="138"/>
      <c r="I23" s="63"/>
      <c r="J23" s="138"/>
      <c r="K23" s="64"/>
      <c r="L23" s="138"/>
      <c r="M23" s="64"/>
      <c r="N23" s="65">
        <f>IF(P23&gt;Q23,1,0)</f>
        <v>0</v>
      </c>
      <c r="O23" s="66">
        <f>IF(Q23&gt;P23,1,0)</f>
        <v>0</v>
      </c>
      <c r="P23" s="65">
        <f>SUM(U23:W23)</f>
        <v>0</v>
      </c>
      <c r="Q23" s="67">
        <f>SUM(Y23:AA23)</f>
        <v>0</v>
      </c>
      <c r="R23" s="65">
        <f t="shared" si="0"/>
        <v>0</v>
      </c>
      <c r="S23" s="66">
        <f t="shared" si="0"/>
        <v>0</v>
      </c>
      <c r="U23" s="1">
        <f t="shared" si="1"/>
        <v>0</v>
      </c>
      <c r="V23" s="1">
        <f t="shared" si="2"/>
        <v>0</v>
      </c>
      <c r="W23" s="1">
        <f t="shared" si="3"/>
        <v>0</v>
      </c>
      <c r="Y23" s="1">
        <f t="shared" si="4"/>
        <v>0</v>
      </c>
      <c r="Z23" s="1">
        <f t="shared" si="5"/>
        <v>0</v>
      </c>
      <c r="AA23" s="1">
        <f t="shared" si="6"/>
        <v>0</v>
      </c>
    </row>
    <row r="24" spans="1:27" ht="30" customHeight="1" thickTop="1" x14ac:dyDescent="0.2">
      <c r="A24" s="162" t="s">
        <v>32</v>
      </c>
      <c r="B24" s="164">
        <v>1</v>
      </c>
      <c r="C24" s="166" t="s">
        <v>38</v>
      </c>
      <c r="D24" s="44"/>
      <c r="E24" s="164">
        <v>1</v>
      </c>
      <c r="F24" s="166" t="s">
        <v>38</v>
      </c>
      <c r="G24" s="45"/>
      <c r="H24" s="168"/>
      <c r="I24" s="170"/>
      <c r="J24" s="168"/>
      <c r="K24" s="170"/>
      <c r="L24" s="168"/>
      <c r="M24" s="170"/>
      <c r="N24" s="172">
        <f>IF(P24&gt;Q24,1,0)</f>
        <v>0</v>
      </c>
      <c r="O24" s="174">
        <f>IF(Q24&gt;P24,1,0)</f>
        <v>0</v>
      </c>
      <c r="P24" s="172">
        <f>SUM(U24:W24)</f>
        <v>0</v>
      </c>
      <c r="Q24" s="174">
        <f>SUM(Y24:AA24)</f>
        <v>0</v>
      </c>
      <c r="R24" s="172">
        <f t="shared" si="0"/>
        <v>0</v>
      </c>
      <c r="S24" s="174">
        <f t="shared" si="0"/>
        <v>0</v>
      </c>
      <c r="U24" s="1">
        <f t="shared" si="1"/>
        <v>0</v>
      </c>
      <c r="V24" s="1">
        <f t="shared" si="2"/>
        <v>0</v>
      </c>
      <c r="W24" s="1">
        <f t="shared" si="3"/>
        <v>0</v>
      </c>
      <c r="Y24" s="1">
        <f t="shared" si="4"/>
        <v>0</v>
      </c>
      <c r="Z24" s="1">
        <f t="shared" si="5"/>
        <v>0</v>
      </c>
      <c r="AA24" s="1">
        <f t="shared" si="6"/>
        <v>0</v>
      </c>
    </row>
    <row r="25" spans="1:27" ht="30" customHeight="1" x14ac:dyDescent="0.2">
      <c r="A25" s="162"/>
      <c r="B25" s="165"/>
      <c r="C25" s="167"/>
      <c r="D25" s="45"/>
      <c r="E25" s="165"/>
      <c r="F25" s="167"/>
      <c r="G25" s="45"/>
      <c r="H25" s="169"/>
      <c r="I25" s="171"/>
      <c r="J25" s="169"/>
      <c r="K25" s="171"/>
      <c r="L25" s="169"/>
      <c r="M25" s="171"/>
      <c r="N25" s="173"/>
      <c r="O25" s="175"/>
      <c r="P25" s="173"/>
      <c r="Q25" s="175"/>
      <c r="R25" s="173"/>
      <c r="S25" s="175"/>
    </row>
    <row r="26" spans="1:27" ht="30" customHeight="1" x14ac:dyDescent="0.2">
      <c r="A26" s="162"/>
      <c r="B26" s="176">
        <v>2</v>
      </c>
      <c r="C26" s="177" t="s">
        <v>39</v>
      </c>
      <c r="D26" s="45"/>
      <c r="E26" s="176">
        <v>2</v>
      </c>
      <c r="F26" s="177" t="s">
        <v>39</v>
      </c>
      <c r="G26" s="45"/>
      <c r="H26" s="178"/>
      <c r="I26" s="179"/>
      <c r="J26" s="178"/>
      <c r="K26" s="179"/>
      <c r="L26" s="178"/>
      <c r="M26" s="179"/>
      <c r="N26" s="173">
        <f>IF(P26&gt;Q26,1,0)</f>
        <v>0</v>
      </c>
      <c r="O26" s="175">
        <f>IF(Q26&gt;P26,1,0)</f>
        <v>0</v>
      </c>
      <c r="P26" s="173">
        <f>SUM(U26:W26)</f>
        <v>0</v>
      </c>
      <c r="Q26" s="175">
        <f>SUM(Y26:AA26)</f>
        <v>0</v>
      </c>
      <c r="R26" s="173">
        <f>H26+J26+L26</f>
        <v>0</v>
      </c>
      <c r="S26" s="175">
        <f>I26+K26+M26</f>
        <v>0</v>
      </c>
      <c r="U26" s="1">
        <f t="shared" si="1"/>
        <v>0</v>
      </c>
      <c r="V26" s="1">
        <f t="shared" si="2"/>
        <v>0</v>
      </c>
      <c r="W26" s="1">
        <f t="shared" si="3"/>
        <v>0</v>
      </c>
      <c r="Y26" s="1">
        <f t="shared" si="4"/>
        <v>0</v>
      </c>
      <c r="Z26" s="1">
        <f t="shared" si="5"/>
        <v>0</v>
      </c>
      <c r="AA26" s="1">
        <f t="shared" si="6"/>
        <v>0</v>
      </c>
    </row>
    <row r="27" spans="1:27" ht="30" customHeight="1" x14ac:dyDescent="0.2">
      <c r="A27" s="162"/>
      <c r="B27" s="165"/>
      <c r="C27" s="167"/>
      <c r="D27" s="68"/>
      <c r="E27" s="165"/>
      <c r="F27" s="167"/>
      <c r="G27" s="68"/>
      <c r="H27" s="169"/>
      <c r="I27" s="171"/>
      <c r="J27" s="169"/>
      <c r="K27" s="171"/>
      <c r="L27" s="169"/>
      <c r="M27" s="171"/>
      <c r="N27" s="173"/>
      <c r="O27" s="175"/>
      <c r="P27" s="173"/>
      <c r="Q27" s="175"/>
      <c r="R27" s="173"/>
      <c r="S27" s="175"/>
    </row>
    <row r="28" spans="1:27" ht="30" customHeight="1" x14ac:dyDescent="0.2">
      <c r="A28" s="162"/>
      <c r="B28" s="180" t="s">
        <v>33</v>
      </c>
      <c r="C28" s="181"/>
      <c r="D28" s="45"/>
      <c r="E28" s="180" t="s">
        <v>33</v>
      </c>
      <c r="F28" s="181"/>
      <c r="G28" s="45"/>
      <c r="H28" s="178"/>
      <c r="I28" s="179"/>
      <c r="J28" s="178"/>
      <c r="K28" s="179"/>
      <c r="L28" s="178"/>
      <c r="M28" s="179"/>
      <c r="N28" s="173">
        <f>IF(P28&gt;Q28,1,0)</f>
        <v>0</v>
      </c>
      <c r="O28" s="175">
        <f>IF(Q28&gt;P28,1,0)</f>
        <v>0</v>
      </c>
      <c r="P28" s="173">
        <f>SUM(U28:W28)</f>
        <v>0</v>
      </c>
      <c r="Q28" s="175">
        <f>SUM(Y28:AA28)</f>
        <v>0</v>
      </c>
      <c r="R28" s="173">
        <f>H28+J28+L28</f>
        <v>0</v>
      </c>
      <c r="S28" s="175">
        <f>I28+K28+M28</f>
        <v>0</v>
      </c>
      <c r="U28" s="1">
        <f t="shared" si="1"/>
        <v>0</v>
      </c>
      <c r="V28" s="1">
        <f t="shared" si="2"/>
        <v>0</v>
      </c>
      <c r="W28" s="1">
        <f t="shared" si="3"/>
        <v>0</v>
      </c>
      <c r="Y28" s="1">
        <f t="shared" si="4"/>
        <v>0</v>
      </c>
      <c r="Z28" s="1">
        <f t="shared" si="5"/>
        <v>0</v>
      </c>
      <c r="AA28" s="1">
        <f t="shared" si="6"/>
        <v>0</v>
      </c>
    </row>
    <row r="29" spans="1:27" ht="30" customHeight="1" thickBot="1" x14ac:dyDescent="0.25">
      <c r="A29" s="163"/>
      <c r="B29" s="182"/>
      <c r="C29" s="183"/>
      <c r="D29" s="62"/>
      <c r="E29" s="182"/>
      <c r="F29" s="183"/>
      <c r="G29" s="62"/>
      <c r="H29" s="184"/>
      <c r="I29" s="185"/>
      <c r="J29" s="184"/>
      <c r="K29" s="185"/>
      <c r="L29" s="184"/>
      <c r="M29" s="185"/>
      <c r="N29" s="187"/>
      <c r="O29" s="188"/>
      <c r="P29" s="187"/>
      <c r="Q29" s="188"/>
      <c r="R29" s="187"/>
      <c r="S29" s="188"/>
    </row>
    <row r="30" spans="1:27" ht="30" customHeight="1" thickTop="1" thickBo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4" t="s">
        <v>40</v>
      </c>
      <c r="K30" s="26"/>
      <c r="L30" s="26"/>
      <c r="M30" s="26"/>
      <c r="N30" s="69">
        <f t="shared" ref="N30:S30" si="7">SUM(N20:N28)</f>
        <v>0</v>
      </c>
      <c r="O30" s="70">
        <f t="shared" si="7"/>
        <v>0</v>
      </c>
      <c r="P30" s="69">
        <f t="shared" si="7"/>
        <v>0</v>
      </c>
      <c r="Q30" s="70">
        <f t="shared" si="7"/>
        <v>0</v>
      </c>
      <c r="R30" s="71">
        <f t="shared" si="7"/>
        <v>0</v>
      </c>
      <c r="S30" s="72">
        <f t="shared" si="7"/>
        <v>0</v>
      </c>
    </row>
    <row r="31" spans="1:27" ht="13.5" thickTop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27" s="8" customFormat="1" ht="20.100000000000001" customHeight="1" thickBot="1" x14ac:dyDescent="0.25">
      <c r="A32" s="73" t="s">
        <v>43</v>
      </c>
      <c r="B32" s="73"/>
      <c r="C32" s="189" t="str">
        <f>IF(AND(N30=0,O30=0),"",IF(N30=O30,IF(P30=Q30,IF(R30=S30,"  ???",IF(R30&gt;S30,A6,H6)),IF(P30&gt;Q30,A6,H6)),IF(N30&gt;O30,A6,H6)))</f>
        <v/>
      </c>
      <c r="D32" s="189"/>
      <c r="E32" s="189"/>
      <c r="F32" s="189"/>
      <c r="G32" s="189"/>
      <c r="H32" s="73" t="s">
        <v>44</v>
      </c>
      <c r="I32" s="73"/>
      <c r="J32" s="74" t="str">
        <f>IF(AND(N30=0,O30=0),"",IF(N30=O30,IF(P30=Q30,IF(R30&gt;S30,N30,O30),IF(P30&gt;Q30,N30,O30)),IF(N30&gt;O30,N30,O30)))</f>
        <v/>
      </c>
      <c r="K32" s="75" t="s">
        <v>45</v>
      </c>
      <c r="L32" s="74" t="str">
        <f>IF(AND(N30=0,O30=0),"",IF(AND(N30=3,O30=3),IF(P30=Q30,IF(R30&gt;S30,N30,O30),IF(P30&gt;Q30,N30,O30)),IF(N30&lt;O30,N30,O30)))</f>
        <v/>
      </c>
      <c r="M32" s="73"/>
      <c r="N32" s="73" t="s">
        <v>46</v>
      </c>
      <c r="O32" s="73"/>
      <c r="P32" s="73"/>
      <c r="Q32" s="73"/>
      <c r="R32" s="73"/>
      <c r="S32" s="73"/>
    </row>
    <row r="33" spans="1:20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20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20" ht="13.5" thickBot="1" x14ac:dyDescent="0.25">
      <c r="A35" s="30"/>
      <c r="B35" s="30"/>
      <c r="C35" s="30"/>
      <c r="D35" s="30"/>
      <c r="E35" s="30"/>
      <c r="F35" s="30"/>
      <c r="G35" s="26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26"/>
      <c r="S35" s="26"/>
    </row>
    <row r="36" spans="1:20" x14ac:dyDescent="0.2">
      <c r="A36" s="186" t="str">
        <f>CONCATENATE("Unterschrift ",IF(Rahmendaten!D14="","Schule B",Rahmendaten!D14))</f>
        <v>Unterschrift Schule B</v>
      </c>
      <c r="B36" s="186"/>
      <c r="C36" s="186"/>
      <c r="D36" s="186"/>
      <c r="E36" s="186"/>
      <c r="F36" s="186"/>
      <c r="G36" s="26"/>
      <c r="H36" s="186" t="str">
        <f>CONCATENATE("Unterschrift ",IF(Rahmendaten!F14="","Schule D",Rahmendaten!F14))</f>
        <v>Unterschrift Schule D</v>
      </c>
      <c r="I36" s="186"/>
      <c r="J36" s="186"/>
      <c r="K36" s="186"/>
      <c r="L36" s="186"/>
      <c r="M36" s="186"/>
      <c r="N36" s="186"/>
      <c r="O36" s="186"/>
      <c r="P36" s="186"/>
      <c r="Q36" s="186"/>
      <c r="R36" s="26"/>
      <c r="S36" s="26"/>
    </row>
    <row r="37" spans="1:20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20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20" ht="16.5" thickBot="1" x14ac:dyDescent="0.25">
      <c r="A39" s="73" t="s">
        <v>41</v>
      </c>
      <c r="B39" s="26"/>
      <c r="C39" s="26"/>
      <c r="D39" s="26"/>
      <c r="E39" s="26"/>
      <c r="F39" s="26"/>
      <c r="G39" s="26"/>
      <c r="H39" s="26"/>
      <c r="I39" s="26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5"/>
    </row>
    <row r="40" spans="1:20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 t="s">
        <v>47</v>
      </c>
      <c r="K40" s="26"/>
      <c r="L40" s="26"/>
      <c r="M40" s="26"/>
      <c r="N40" s="26"/>
      <c r="O40" s="26"/>
      <c r="P40" s="26"/>
      <c r="Q40" s="26"/>
      <c r="R40" s="26"/>
      <c r="S40" s="26"/>
    </row>
  </sheetData>
  <sheetProtection algorithmName="SHA-512" hashValue="L+gd3x8RD4y77Mq3QrN5OD3h0h/8PfMnuM+AB/Et0K1RmFhPsetrOoQi3g7ZNuL3RaH+Yo3fhGiKk8APTYzLuA==" saltValue="B4tyC51fIktnuk+BKOvPnA==" spinCount="100000" sheet="1" objects="1" scenarios="1" selectLockedCells="1"/>
  <mergeCells count="75">
    <mergeCell ref="A36:F36"/>
    <mergeCell ref="H36:Q36"/>
    <mergeCell ref="D9:E9"/>
    <mergeCell ref="K9:O9"/>
    <mergeCell ref="D10:E10"/>
    <mergeCell ref="K10:O10"/>
    <mergeCell ref="D11:E11"/>
    <mergeCell ref="K11:O11"/>
    <mergeCell ref="D12:E12"/>
    <mergeCell ref="K12:O12"/>
    <mergeCell ref="D13:E13"/>
    <mergeCell ref="K13:O13"/>
    <mergeCell ref="D14:E14"/>
    <mergeCell ref="K14:O14"/>
    <mergeCell ref="D15:E15"/>
    <mergeCell ref="K15:O15"/>
    <mergeCell ref="D16:E16"/>
    <mergeCell ref="K16:O16"/>
    <mergeCell ref="B19:C19"/>
    <mergeCell ref="E19:F19"/>
    <mergeCell ref="H19:I19"/>
    <mergeCell ref="J19:K19"/>
    <mergeCell ref="L19:M19"/>
    <mergeCell ref="N19:O19"/>
    <mergeCell ref="P19:Q19"/>
    <mergeCell ref="R19:S19"/>
    <mergeCell ref="A20:A23"/>
    <mergeCell ref="A24:A29"/>
    <mergeCell ref="B24:B25"/>
    <mergeCell ref="C24:C25"/>
    <mergeCell ref="E24:E25"/>
    <mergeCell ref="F24:F25"/>
    <mergeCell ref="H24:H25"/>
    <mergeCell ref="I24:I25"/>
    <mergeCell ref="P24:P25"/>
    <mergeCell ref="Q24:Q25"/>
    <mergeCell ref="R24:R25"/>
    <mergeCell ref="S24:S25"/>
    <mergeCell ref="B26:B27"/>
    <mergeCell ref="C26:C27"/>
    <mergeCell ref="E26:E27"/>
    <mergeCell ref="F26:F27"/>
    <mergeCell ref="H26:H27"/>
    <mergeCell ref="I26:I27"/>
    <mergeCell ref="J24:J25"/>
    <mergeCell ref="K24:K25"/>
    <mergeCell ref="L24:L25"/>
    <mergeCell ref="M24:M25"/>
    <mergeCell ref="N24:N25"/>
    <mergeCell ref="O24:O25"/>
    <mergeCell ref="P26:P27"/>
    <mergeCell ref="Q26:Q27"/>
    <mergeCell ref="R26:R27"/>
    <mergeCell ref="S26:S27"/>
    <mergeCell ref="B28:C29"/>
    <mergeCell ref="E28:F29"/>
    <mergeCell ref="H28:H29"/>
    <mergeCell ref="I28:I29"/>
    <mergeCell ref="J28:J29"/>
    <mergeCell ref="K28:K29"/>
    <mergeCell ref="J26:J27"/>
    <mergeCell ref="K26:K27"/>
    <mergeCell ref="L26:L27"/>
    <mergeCell ref="M26:M27"/>
    <mergeCell ref="N26:N27"/>
    <mergeCell ref="O26:O27"/>
    <mergeCell ref="R28:R29"/>
    <mergeCell ref="S28:S29"/>
    <mergeCell ref="C32:G32"/>
    <mergeCell ref="L28:L29"/>
    <mergeCell ref="M28:M29"/>
    <mergeCell ref="N28:N29"/>
    <mergeCell ref="O28:O29"/>
    <mergeCell ref="P28:P29"/>
    <mergeCell ref="Q28:Q29"/>
  </mergeCells>
  <dataValidations count="3">
    <dataValidation type="list" allowBlank="1" showInputMessage="1" showErrorMessage="1" sqref="D20:D29" xr:uid="{00000000-0002-0000-0600-000000000000}">
      <formula1>MannschaftB</formula1>
    </dataValidation>
    <dataValidation type="list" allowBlank="1" showInputMessage="1" showErrorMessage="1" sqref="G20:G29" xr:uid="{00000000-0002-0000-0600-000001000000}">
      <formula1>MannschaftD</formula1>
    </dataValidation>
    <dataValidation type="whole" operator="lessThanOrEqual" allowBlank="1" showInputMessage="1" showErrorMessage="1" errorTitle="Achtung !!" error="Maximal 30 Punkte pro Satz !!" sqref="H20:M29" xr:uid="{00000000-0002-0000-0600-000002000000}">
      <formula1>30</formula1>
    </dataValidation>
  </dataValidations>
  <pageMargins left="0.78740157480314965" right="0.78740157480314965" top="0.98425196850393704" bottom="0.59055118110236227" header="0.51181102362204722" footer="0.51181102362204722"/>
  <pageSetup paperSize="9" scale="97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I118"/>
  <sheetViews>
    <sheetView zoomScaleNormal="100" workbookViewId="0">
      <selection activeCell="A132" sqref="A132"/>
    </sheetView>
  </sheetViews>
  <sheetFormatPr baseColWidth="10" defaultRowHeight="15" x14ac:dyDescent="0.2"/>
  <cols>
    <col min="1" max="1" width="10.7109375" style="112" customWidth="1"/>
    <col min="2" max="2" width="22.85546875" style="112" customWidth="1"/>
    <col min="3" max="3" width="11.42578125" style="130" customWidth="1"/>
    <col min="4" max="4" width="22.85546875" style="112" customWidth="1"/>
    <col min="5" max="5" width="15.7109375" style="112" customWidth="1"/>
    <col min="6" max="6" width="10.7109375" style="112" customWidth="1"/>
    <col min="7" max="7" width="22.85546875" style="112" customWidth="1"/>
    <col min="8" max="8" width="11.42578125" style="130" customWidth="1"/>
    <col min="9" max="9" width="22.85546875" style="112" customWidth="1"/>
    <col min="10" max="16384" width="11.42578125" style="112"/>
  </cols>
  <sheetData>
    <row r="1" spans="1:9" s="98" customFormat="1" ht="20.25" x14ac:dyDescent="0.2">
      <c r="A1" s="111" t="str">
        <f>CONCATENATE('Schule A - Schule C'!$A$6,"   :   ",'Schule A - Schule C'!$H$6)</f>
        <v>SCHULE A   :   SCHULE C</v>
      </c>
      <c r="C1" s="110"/>
      <c r="F1" s="111"/>
      <c r="H1" s="110"/>
    </row>
    <row r="2" spans="1:9" ht="15.75" thickBot="1" x14ac:dyDescent="0.25"/>
    <row r="3" spans="1:9" ht="30" customHeight="1" thickBot="1" x14ac:dyDescent="0.25">
      <c r="A3" s="114" t="s">
        <v>107</v>
      </c>
      <c r="B3" s="190" t="s">
        <v>117</v>
      </c>
      <c r="C3" s="191"/>
      <c r="D3" s="142" t="s">
        <v>1</v>
      </c>
      <c r="F3" s="114" t="s">
        <v>107</v>
      </c>
      <c r="G3" s="190" t="s">
        <v>118</v>
      </c>
      <c r="H3" s="191"/>
      <c r="I3" s="142" t="s">
        <v>1</v>
      </c>
    </row>
    <row r="4" spans="1:9" ht="33.75" customHeight="1" thickBot="1" x14ac:dyDescent="0.25">
      <c r="A4" s="115" t="s">
        <v>108</v>
      </c>
      <c r="B4" s="192"/>
      <c r="C4" s="193"/>
      <c r="D4" s="142" t="str">
        <f>Rahmendaten!$D$5</f>
        <v>Jungen III/S</v>
      </c>
      <c r="F4" s="115" t="s">
        <v>108</v>
      </c>
      <c r="G4" s="192"/>
      <c r="H4" s="193"/>
      <c r="I4" s="142" t="str">
        <f>Rahmendaten!$D$5</f>
        <v>Jungen III/S</v>
      </c>
    </row>
    <row r="5" spans="1:9" s="116" customFormat="1" ht="11.25" x14ac:dyDescent="0.2">
      <c r="C5" s="117"/>
      <c r="H5" s="117"/>
    </row>
    <row r="6" spans="1:9" x14ac:dyDescent="0.2">
      <c r="A6" s="112" t="s">
        <v>109</v>
      </c>
      <c r="F6" s="112" t="s">
        <v>109</v>
      </c>
    </row>
    <row r="7" spans="1:9" s="118" customFormat="1" ht="9" thickBot="1" x14ac:dyDescent="0.25">
      <c r="C7" s="119"/>
      <c r="H7" s="119"/>
    </row>
    <row r="8" spans="1:9" ht="26.25" customHeight="1" x14ac:dyDescent="0.2">
      <c r="A8" s="120" t="s">
        <v>110</v>
      </c>
      <c r="B8" s="121" t="str">
        <f>'Schule A - Schule C'!$A$6</f>
        <v>SCHULE A</v>
      </c>
      <c r="C8" s="122" t="s">
        <v>111</v>
      </c>
      <c r="D8" s="121" t="str">
        <f>'Schule A - Schule C'!$H$6</f>
        <v>SCHULE C</v>
      </c>
      <c r="F8" s="120" t="s">
        <v>110</v>
      </c>
      <c r="G8" s="121" t="str">
        <f>'Schule A - Schule C'!$A$6</f>
        <v>SCHULE A</v>
      </c>
      <c r="H8" s="122" t="s">
        <v>111</v>
      </c>
      <c r="I8" s="121" t="str">
        <f>'Schule A - Schule C'!$H$6</f>
        <v>SCHULE C</v>
      </c>
    </row>
    <row r="9" spans="1:9" ht="26.25" customHeight="1" thickBot="1" x14ac:dyDescent="0.25">
      <c r="A9" s="123" t="s">
        <v>112</v>
      </c>
      <c r="B9" s="124" t="str">
        <f>IF('Schule A - Schule C'!$D$20="","Spieler 1.E / 1.JE",'Schule A - Schule C'!$D$20)</f>
        <v>Spieler 1.E / 1.JE</v>
      </c>
      <c r="C9" s="125" t="s">
        <v>111</v>
      </c>
      <c r="D9" s="124" t="str">
        <f>IF('Schule A - Schule C'!$G$20="","Spieler 1.E / 1.JE",'Schule A - Schule C'!$G$20)</f>
        <v>Spieler 1.E / 1.JE</v>
      </c>
      <c r="F9" s="123" t="s">
        <v>112</v>
      </c>
      <c r="G9" s="124" t="str">
        <f>IF('Schule A - Schule C'!$D$21="","Spieler 2.E / 1.ME",'Schule A - Schule C'!$D$21)</f>
        <v>Spieler 2.E / 1.ME</v>
      </c>
      <c r="H9" s="125" t="s">
        <v>111</v>
      </c>
      <c r="I9" s="124" t="str">
        <f>IF('Schule A - Schule C'!$G$21="","Spieler 2.E / 1.ME",'Schule A - Schule C'!$G$21)</f>
        <v>Spieler 2.E / 1.ME</v>
      </c>
    </row>
    <row r="10" spans="1:9" ht="26.25" customHeight="1" x14ac:dyDescent="0.2">
      <c r="A10" s="126" t="s">
        <v>113</v>
      </c>
      <c r="B10" s="127" t="s">
        <v>114</v>
      </c>
      <c r="C10" s="128" t="s">
        <v>45</v>
      </c>
      <c r="D10" s="127" t="s">
        <v>114</v>
      </c>
      <c r="F10" s="126" t="s">
        <v>113</v>
      </c>
      <c r="G10" s="127" t="s">
        <v>114</v>
      </c>
      <c r="H10" s="128" t="s">
        <v>45</v>
      </c>
      <c r="I10" s="127" t="s">
        <v>114</v>
      </c>
    </row>
    <row r="11" spans="1:9" ht="26.25" customHeight="1" x14ac:dyDescent="0.2">
      <c r="A11" s="126" t="s">
        <v>115</v>
      </c>
      <c r="B11" s="127" t="s">
        <v>114</v>
      </c>
      <c r="C11" s="128" t="s">
        <v>45</v>
      </c>
      <c r="D11" s="127" t="s">
        <v>114</v>
      </c>
      <c r="F11" s="126" t="s">
        <v>115</v>
      </c>
      <c r="G11" s="127" t="s">
        <v>114</v>
      </c>
      <c r="H11" s="128" t="s">
        <v>45</v>
      </c>
      <c r="I11" s="127" t="s">
        <v>114</v>
      </c>
    </row>
    <row r="12" spans="1:9" ht="26.25" customHeight="1" thickBot="1" x14ac:dyDescent="0.25">
      <c r="A12" s="123" t="s">
        <v>116</v>
      </c>
      <c r="B12" s="129" t="s">
        <v>114</v>
      </c>
      <c r="C12" s="125" t="s">
        <v>45</v>
      </c>
      <c r="D12" s="129" t="s">
        <v>114</v>
      </c>
      <c r="F12" s="123" t="s">
        <v>116</v>
      </c>
      <c r="G12" s="129" t="s">
        <v>114</v>
      </c>
      <c r="H12" s="125" t="s">
        <v>45</v>
      </c>
      <c r="I12" s="129" t="s">
        <v>114</v>
      </c>
    </row>
    <row r="13" spans="1:9" ht="15.75" customHeight="1" x14ac:dyDescent="0.2">
      <c r="A13" s="195" t="s">
        <v>120</v>
      </c>
      <c r="F13" s="195" t="s">
        <v>120</v>
      </c>
    </row>
    <row r="14" spans="1:9" x14ac:dyDescent="0.2">
      <c r="A14" s="196"/>
      <c r="B14" s="194" t="s">
        <v>119</v>
      </c>
      <c r="C14" s="194"/>
      <c r="D14" s="194"/>
      <c r="F14" s="196"/>
      <c r="G14" s="194" t="s">
        <v>119</v>
      </c>
      <c r="H14" s="194"/>
      <c r="I14" s="194"/>
    </row>
    <row r="15" spans="1:9" ht="22.5" customHeight="1" x14ac:dyDescent="0.2"/>
    <row r="16" spans="1:9" ht="22.5" customHeight="1" x14ac:dyDescent="0.2"/>
    <row r="17" spans="1:9" ht="22.5" customHeight="1" thickBot="1" x14ac:dyDescent="0.25"/>
    <row r="18" spans="1:9" ht="30" customHeight="1" thickBot="1" x14ac:dyDescent="0.25">
      <c r="A18" s="114" t="s">
        <v>107</v>
      </c>
      <c r="B18" s="190" t="s">
        <v>121</v>
      </c>
      <c r="C18" s="191"/>
      <c r="D18" s="142" t="s">
        <v>1</v>
      </c>
      <c r="F18" s="114" t="s">
        <v>107</v>
      </c>
      <c r="G18" s="190" t="s">
        <v>122</v>
      </c>
      <c r="H18" s="191"/>
      <c r="I18" s="142" t="s">
        <v>1</v>
      </c>
    </row>
    <row r="19" spans="1:9" ht="33.75" customHeight="1" thickBot="1" x14ac:dyDescent="0.25">
      <c r="A19" s="115" t="s">
        <v>108</v>
      </c>
      <c r="B19" s="192"/>
      <c r="C19" s="193"/>
      <c r="D19" s="142" t="str">
        <f>Rahmendaten!$D$5</f>
        <v>Jungen III/S</v>
      </c>
      <c r="F19" s="115" t="s">
        <v>108</v>
      </c>
      <c r="G19" s="192"/>
      <c r="H19" s="193"/>
      <c r="I19" s="142" t="str">
        <f>Rahmendaten!$D$5</f>
        <v>Jungen III/S</v>
      </c>
    </row>
    <row r="20" spans="1:9" s="116" customFormat="1" ht="11.25" x14ac:dyDescent="0.2">
      <c r="C20" s="117"/>
      <c r="H20" s="117"/>
    </row>
    <row r="21" spans="1:9" x14ac:dyDescent="0.2">
      <c r="A21" s="112" t="s">
        <v>109</v>
      </c>
      <c r="F21" s="112" t="s">
        <v>109</v>
      </c>
    </row>
    <row r="22" spans="1:9" s="118" customFormat="1" ht="9" thickBot="1" x14ac:dyDescent="0.25">
      <c r="C22" s="119"/>
      <c r="H22" s="119"/>
    </row>
    <row r="23" spans="1:9" ht="26.25" customHeight="1" x14ac:dyDescent="0.2">
      <c r="A23" s="120" t="s">
        <v>110</v>
      </c>
      <c r="B23" s="121" t="str">
        <f>'Schule A - Schule C'!$A$6</f>
        <v>SCHULE A</v>
      </c>
      <c r="C23" s="122" t="s">
        <v>111</v>
      </c>
      <c r="D23" s="121" t="str">
        <f>'Schule A - Schule C'!$H$6</f>
        <v>SCHULE C</v>
      </c>
      <c r="F23" s="120" t="s">
        <v>110</v>
      </c>
      <c r="G23" s="121" t="str">
        <f>'Schule A - Schule C'!$A$6</f>
        <v>SCHULE A</v>
      </c>
      <c r="H23" s="122" t="s">
        <v>111</v>
      </c>
      <c r="I23" s="121" t="str">
        <f>'Schule A - Schule C'!$H$6</f>
        <v>SCHULE C</v>
      </c>
    </row>
    <row r="24" spans="1:9" ht="26.25" customHeight="1" thickBot="1" x14ac:dyDescent="0.25">
      <c r="A24" s="123" t="s">
        <v>112</v>
      </c>
      <c r="B24" s="124" t="str">
        <f>IF('Schule A - Schule C'!$D$22="","Spieler 3.E / 2.JE",'Schule A - Schule C'!$D$22)</f>
        <v>Spieler 3.E / 2.JE</v>
      </c>
      <c r="C24" s="125" t="s">
        <v>111</v>
      </c>
      <c r="D24" s="124" t="str">
        <f>IF('Schule A - Schule C'!$G$22="","Spieler 3.E / 2.JE",'Schule A - Schule C'!$G$22)</f>
        <v>Spieler 3.E / 2.JE</v>
      </c>
      <c r="F24" s="123" t="s">
        <v>112</v>
      </c>
      <c r="G24" s="124" t="str">
        <f>IF('Schule A - Schule C'!$D$23="","Spieler 4.E / 2.ME",'Schule A - Schule C'!$D$23)</f>
        <v>Spieler 4.E / 2.ME</v>
      </c>
      <c r="H24" s="125" t="s">
        <v>111</v>
      </c>
      <c r="I24" s="124" t="str">
        <f>IF('Schule A - Schule C'!$G$23="","Spieler 4.E / 2.ME",'Schule A - Schule C'!$G$23)</f>
        <v>Spieler 4.E / 2.ME</v>
      </c>
    </row>
    <row r="25" spans="1:9" ht="26.25" customHeight="1" x14ac:dyDescent="0.2">
      <c r="A25" s="126" t="s">
        <v>113</v>
      </c>
      <c r="B25" s="127" t="s">
        <v>114</v>
      </c>
      <c r="C25" s="128" t="s">
        <v>45</v>
      </c>
      <c r="D25" s="127" t="s">
        <v>114</v>
      </c>
      <c r="F25" s="126" t="s">
        <v>113</v>
      </c>
      <c r="G25" s="127" t="s">
        <v>114</v>
      </c>
      <c r="H25" s="128" t="s">
        <v>45</v>
      </c>
      <c r="I25" s="127" t="s">
        <v>114</v>
      </c>
    </row>
    <row r="26" spans="1:9" ht="26.25" customHeight="1" x14ac:dyDescent="0.2">
      <c r="A26" s="126" t="s">
        <v>115</v>
      </c>
      <c r="B26" s="127" t="s">
        <v>114</v>
      </c>
      <c r="C26" s="128" t="s">
        <v>45</v>
      </c>
      <c r="D26" s="127" t="s">
        <v>114</v>
      </c>
      <c r="F26" s="126" t="s">
        <v>115</v>
      </c>
      <c r="G26" s="127" t="s">
        <v>114</v>
      </c>
      <c r="H26" s="128" t="s">
        <v>45</v>
      </c>
      <c r="I26" s="127" t="s">
        <v>114</v>
      </c>
    </row>
    <row r="27" spans="1:9" ht="26.25" customHeight="1" thickBot="1" x14ac:dyDescent="0.25">
      <c r="A27" s="123" t="s">
        <v>116</v>
      </c>
      <c r="B27" s="129" t="s">
        <v>114</v>
      </c>
      <c r="C27" s="125" t="s">
        <v>45</v>
      </c>
      <c r="D27" s="129" t="s">
        <v>114</v>
      </c>
      <c r="F27" s="123" t="s">
        <v>116</v>
      </c>
      <c r="G27" s="129" t="s">
        <v>114</v>
      </c>
      <c r="H27" s="125" t="s">
        <v>45</v>
      </c>
      <c r="I27" s="129" t="s">
        <v>114</v>
      </c>
    </row>
    <row r="28" spans="1:9" ht="15.75" customHeight="1" x14ac:dyDescent="0.2">
      <c r="A28" s="195" t="s">
        <v>120</v>
      </c>
      <c r="F28" s="195" t="s">
        <v>120</v>
      </c>
    </row>
    <row r="29" spans="1:9" x14ac:dyDescent="0.2">
      <c r="A29" s="196"/>
      <c r="B29" s="194" t="s">
        <v>119</v>
      </c>
      <c r="C29" s="194"/>
      <c r="D29" s="194"/>
      <c r="F29" s="196"/>
      <c r="G29" s="194" t="s">
        <v>119</v>
      </c>
      <c r="H29" s="194"/>
      <c r="I29" s="194"/>
    </row>
    <row r="30" spans="1:9" ht="22.5" customHeight="1" x14ac:dyDescent="0.2"/>
    <row r="31" spans="1:9" ht="22.5" customHeight="1" x14ac:dyDescent="0.2"/>
    <row r="32" spans="1:9" ht="22.5" customHeight="1" thickBot="1" x14ac:dyDescent="0.25"/>
    <row r="33" spans="1:9" ht="30" customHeight="1" thickBot="1" x14ac:dyDescent="0.25">
      <c r="A33" s="114" t="s">
        <v>107</v>
      </c>
      <c r="B33" s="190" t="s">
        <v>123</v>
      </c>
      <c r="C33" s="191"/>
      <c r="D33" s="142" t="s">
        <v>1</v>
      </c>
      <c r="F33" s="114" t="s">
        <v>107</v>
      </c>
      <c r="G33" s="190" t="s">
        <v>124</v>
      </c>
      <c r="H33" s="191"/>
      <c r="I33" s="142" t="s">
        <v>1</v>
      </c>
    </row>
    <row r="34" spans="1:9" ht="33.75" customHeight="1" thickBot="1" x14ac:dyDescent="0.25">
      <c r="A34" s="115" t="s">
        <v>108</v>
      </c>
      <c r="B34" s="192"/>
      <c r="C34" s="193"/>
      <c r="D34" s="142" t="str">
        <f>Rahmendaten!$D$5</f>
        <v>Jungen III/S</v>
      </c>
      <c r="F34" s="115" t="s">
        <v>108</v>
      </c>
      <c r="G34" s="192"/>
      <c r="H34" s="193"/>
      <c r="I34" s="142" t="str">
        <f>Rahmendaten!$D$5</f>
        <v>Jungen III/S</v>
      </c>
    </row>
    <row r="35" spans="1:9" s="116" customFormat="1" ht="11.25" x14ac:dyDescent="0.2">
      <c r="C35" s="117"/>
      <c r="H35" s="117"/>
    </row>
    <row r="36" spans="1:9" x14ac:dyDescent="0.2">
      <c r="A36" s="112" t="s">
        <v>109</v>
      </c>
      <c r="F36" s="112" t="s">
        <v>109</v>
      </c>
    </row>
    <row r="37" spans="1:9" s="118" customFormat="1" ht="9" thickBot="1" x14ac:dyDescent="0.25">
      <c r="C37" s="119"/>
      <c r="H37" s="119"/>
    </row>
    <row r="38" spans="1:9" ht="26.25" customHeight="1" x14ac:dyDescent="0.2">
      <c r="A38" s="120" t="s">
        <v>110</v>
      </c>
      <c r="B38" s="121" t="str">
        <f>'Schule A - Schule C'!$A$6</f>
        <v>SCHULE A</v>
      </c>
      <c r="C38" s="122" t="s">
        <v>111</v>
      </c>
      <c r="D38" s="121" t="str">
        <f>'Schule A - Schule C'!$H$6</f>
        <v>SCHULE C</v>
      </c>
      <c r="F38" s="120" t="s">
        <v>110</v>
      </c>
      <c r="G38" s="121" t="str">
        <f>'Schule A - Schule C'!$A$6</f>
        <v>SCHULE A</v>
      </c>
      <c r="H38" s="122" t="s">
        <v>111</v>
      </c>
      <c r="I38" s="121" t="str">
        <f>'Schule A - Schule C'!$H$6</f>
        <v>SCHULE C</v>
      </c>
    </row>
    <row r="39" spans="1:9" ht="26.25" customHeight="1" thickBot="1" x14ac:dyDescent="0.25">
      <c r="A39" s="123" t="s">
        <v>112</v>
      </c>
      <c r="B39" s="131" t="str">
        <f>IF('Schule A - Schule C'!$D$24="","Spieler 1.D / JD",CONCATENATE('Schule A - Schule C'!$D$24," / ",'Schule A - Schule C'!$D$25))</f>
        <v>Spieler 1.D / JD</v>
      </c>
      <c r="C39" s="125" t="s">
        <v>111</v>
      </c>
      <c r="D39" s="131" t="str">
        <f>IF('Schule A - Schule C'!$G$24="","Spieler 1.D / JD",CONCATENATE('Schule A - Schule C'!$G$24," / ",'Schule A - Schule C'!$G$25))</f>
        <v>Spieler 1.D / JD</v>
      </c>
      <c r="F39" s="123" t="s">
        <v>112</v>
      </c>
      <c r="G39" s="131" t="str">
        <f>IF('Schule A - Schule C'!$D$26="","Spieler 2.D / MD",CONCATENATE('Schule A - Schule C'!$D$26," / ",'Schule A - Schule C'!$D$27))</f>
        <v>Spieler 2.D / MD</v>
      </c>
      <c r="H39" s="125" t="s">
        <v>111</v>
      </c>
      <c r="I39" s="131" t="str">
        <f>IF('Schule A - Schule C'!$G$26="","Spieler 2.D / MD",CONCATENATE('Schule A - Schule C'!$G$26," / ",'Schule A - Schule C'!$G$27))</f>
        <v>Spieler 2.D / MD</v>
      </c>
    </row>
    <row r="40" spans="1:9" ht="26.25" customHeight="1" x14ac:dyDescent="0.2">
      <c r="A40" s="126" t="s">
        <v>113</v>
      </c>
      <c r="B40" s="127" t="s">
        <v>114</v>
      </c>
      <c r="C40" s="128" t="s">
        <v>45</v>
      </c>
      <c r="D40" s="127" t="s">
        <v>114</v>
      </c>
      <c r="F40" s="126" t="s">
        <v>113</v>
      </c>
      <c r="G40" s="127" t="s">
        <v>114</v>
      </c>
      <c r="H40" s="128" t="s">
        <v>45</v>
      </c>
      <c r="I40" s="127" t="s">
        <v>114</v>
      </c>
    </row>
    <row r="41" spans="1:9" ht="26.25" customHeight="1" x14ac:dyDescent="0.2">
      <c r="A41" s="126" t="s">
        <v>115</v>
      </c>
      <c r="B41" s="127" t="s">
        <v>114</v>
      </c>
      <c r="C41" s="128" t="s">
        <v>45</v>
      </c>
      <c r="D41" s="127" t="s">
        <v>114</v>
      </c>
      <c r="F41" s="126" t="s">
        <v>115</v>
      </c>
      <c r="G41" s="127" t="s">
        <v>114</v>
      </c>
      <c r="H41" s="128" t="s">
        <v>45</v>
      </c>
      <c r="I41" s="127" t="s">
        <v>114</v>
      </c>
    </row>
    <row r="42" spans="1:9" ht="26.25" customHeight="1" thickBot="1" x14ac:dyDescent="0.25">
      <c r="A42" s="123" t="s">
        <v>116</v>
      </c>
      <c r="B42" s="129" t="s">
        <v>114</v>
      </c>
      <c r="C42" s="125" t="s">
        <v>45</v>
      </c>
      <c r="D42" s="129" t="s">
        <v>114</v>
      </c>
      <c r="F42" s="123" t="s">
        <v>116</v>
      </c>
      <c r="G42" s="129" t="s">
        <v>114</v>
      </c>
      <c r="H42" s="125" t="s">
        <v>45</v>
      </c>
      <c r="I42" s="129" t="s">
        <v>114</v>
      </c>
    </row>
    <row r="43" spans="1:9" ht="15.75" customHeight="1" x14ac:dyDescent="0.2">
      <c r="A43" s="195" t="s">
        <v>120</v>
      </c>
      <c r="F43" s="195" t="s">
        <v>120</v>
      </c>
    </row>
    <row r="44" spans="1:9" x14ac:dyDescent="0.2">
      <c r="A44" s="196"/>
      <c r="B44" s="194" t="s">
        <v>119</v>
      </c>
      <c r="C44" s="194"/>
      <c r="D44" s="194"/>
      <c r="F44" s="196"/>
      <c r="G44" s="194" t="s">
        <v>119</v>
      </c>
      <c r="H44" s="194"/>
      <c r="I44" s="194"/>
    </row>
    <row r="45" spans="1:9" ht="22.5" customHeight="1" x14ac:dyDescent="0.2"/>
    <row r="46" spans="1:9" ht="22.5" customHeight="1" x14ac:dyDescent="0.2"/>
    <row r="47" spans="1:9" ht="22.5" customHeight="1" thickBot="1" x14ac:dyDescent="0.25"/>
    <row r="48" spans="1:9" ht="30" customHeight="1" thickBot="1" x14ac:dyDescent="0.25">
      <c r="A48" s="114" t="s">
        <v>107</v>
      </c>
      <c r="B48" s="190" t="s">
        <v>33</v>
      </c>
      <c r="C48" s="191"/>
      <c r="D48" s="142" t="s">
        <v>1</v>
      </c>
      <c r="F48" s="132"/>
      <c r="G48" s="132"/>
      <c r="H48" s="132"/>
      <c r="I48" s="132"/>
    </row>
    <row r="49" spans="1:9" ht="33.75" customHeight="1" thickBot="1" x14ac:dyDescent="0.25">
      <c r="A49" s="115" t="s">
        <v>108</v>
      </c>
      <c r="B49" s="192"/>
      <c r="C49" s="193"/>
      <c r="D49" s="142" t="str">
        <f>Rahmendaten!$D$5</f>
        <v>Jungen III/S</v>
      </c>
      <c r="F49" s="132"/>
      <c r="G49" s="132"/>
      <c r="H49" s="132"/>
      <c r="I49" s="132"/>
    </row>
    <row r="50" spans="1:9" s="116" customFormat="1" ht="12.75" customHeight="1" x14ac:dyDescent="0.2">
      <c r="C50" s="117"/>
      <c r="F50" s="132"/>
      <c r="G50" s="132"/>
      <c r="H50" s="132"/>
      <c r="I50" s="132"/>
    </row>
    <row r="51" spans="1:9" x14ac:dyDescent="0.2">
      <c r="A51" s="112" t="s">
        <v>109</v>
      </c>
      <c r="F51" s="132"/>
      <c r="G51" s="132"/>
      <c r="H51" s="132"/>
      <c r="I51" s="132"/>
    </row>
    <row r="52" spans="1:9" s="118" customFormat="1" ht="13.5" customHeight="1" thickBot="1" x14ac:dyDescent="0.25">
      <c r="C52" s="119"/>
      <c r="F52" s="132"/>
      <c r="G52" s="132"/>
      <c r="H52" s="132"/>
      <c r="I52" s="132"/>
    </row>
    <row r="53" spans="1:9" ht="26.25" customHeight="1" x14ac:dyDescent="0.2">
      <c r="A53" s="120" t="s">
        <v>110</v>
      </c>
      <c r="B53" s="121" t="str">
        <f>'Schule A - Schule C'!$A$6</f>
        <v>SCHULE A</v>
      </c>
      <c r="C53" s="122" t="s">
        <v>111</v>
      </c>
      <c r="D53" s="121" t="str">
        <f>'Schule A - Schule C'!$H$6</f>
        <v>SCHULE C</v>
      </c>
      <c r="F53" s="132"/>
      <c r="G53" s="132"/>
      <c r="H53" s="132"/>
      <c r="I53" s="132"/>
    </row>
    <row r="54" spans="1:9" ht="26.25" customHeight="1" thickBot="1" x14ac:dyDescent="0.25">
      <c r="A54" s="123" t="s">
        <v>112</v>
      </c>
      <c r="B54" s="131" t="str">
        <f>IF('Schule A - Schule C'!$D$28="","Spieler Mixed",CONCATENATE('Schule A - Schule C'!$D$28," / ",'Schule A - Schule C'!$D$29))</f>
        <v>Spieler Mixed</v>
      </c>
      <c r="C54" s="125" t="s">
        <v>111</v>
      </c>
      <c r="D54" s="131" t="str">
        <f>IF('Schule A - Schule C'!$G$28="","Spieler Mixed",CONCATENATE('Schule A - Schule C'!$G$28," / ",'Schule A - Schule C'!$G$29))</f>
        <v>Spieler Mixed</v>
      </c>
      <c r="F54" s="132"/>
      <c r="G54" s="132"/>
      <c r="H54" s="132"/>
      <c r="I54" s="132"/>
    </row>
    <row r="55" spans="1:9" ht="26.25" customHeight="1" x14ac:dyDescent="0.2">
      <c r="A55" s="126" t="s">
        <v>113</v>
      </c>
      <c r="B55" s="127" t="s">
        <v>114</v>
      </c>
      <c r="C55" s="128" t="s">
        <v>45</v>
      </c>
      <c r="D55" s="127" t="s">
        <v>114</v>
      </c>
      <c r="F55" s="132"/>
      <c r="G55" s="132"/>
      <c r="H55" s="132"/>
      <c r="I55" s="132"/>
    </row>
    <row r="56" spans="1:9" ht="26.25" customHeight="1" x14ac:dyDescent="0.2">
      <c r="A56" s="126" t="s">
        <v>115</v>
      </c>
      <c r="B56" s="127" t="s">
        <v>114</v>
      </c>
      <c r="C56" s="128" t="s">
        <v>45</v>
      </c>
      <c r="D56" s="127" t="s">
        <v>114</v>
      </c>
      <c r="F56" s="132"/>
      <c r="G56" s="132"/>
      <c r="H56" s="132"/>
      <c r="I56" s="132"/>
    </row>
    <row r="57" spans="1:9" ht="26.25" customHeight="1" thickBot="1" x14ac:dyDescent="0.25">
      <c r="A57" s="123" t="s">
        <v>116</v>
      </c>
      <c r="B57" s="129" t="s">
        <v>114</v>
      </c>
      <c r="C57" s="125" t="s">
        <v>45</v>
      </c>
      <c r="D57" s="129" t="s">
        <v>114</v>
      </c>
      <c r="F57" s="132"/>
      <c r="G57" s="132"/>
      <c r="H57" s="132"/>
      <c r="I57" s="132"/>
    </row>
    <row r="58" spans="1:9" ht="15.75" customHeight="1" x14ac:dyDescent="0.2">
      <c r="A58" s="195" t="s">
        <v>120</v>
      </c>
      <c r="F58" s="132"/>
      <c r="G58" s="132"/>
      <c r="H58" s="132"/>
      <c r="I58" s="132"/>
    </row>
    <row r="59" spans="1:9" ht="15" customHeight="1" x14ac:dyDescent="0.2">
      <c r="A59" s="196"/>
      <c r="B59" s="194" t="s">
        <v>119</v>
      </c>
      <c r="C59" s="194"/>
      <c r="D59" s="194"/>
      <c r="F59" s="132"/>
      <c r="G59" s="132"/>
      <c r="H59" s="132"/>
      <c r="I59" s="132"/>
    </row>
    <row r="60" spans="1:9" s="98" customFormat="1" ht="20.25" x14ac:dyDescent="0.2">
      <c r="A60" s="111" t="str">
        <f>CONCATENATE('Schule B - Schule D'!$A$6,"   :   ",'Schule B - Schule D'!$H$6)</f>
        <v>SCHULE B   :   SCHULE D</v>
      </c>
      <c r="C60" s="110"/>
      <c r="F60" s="111"/>
      <c r="H60" s="110"/>
    </row>
    <row r="61" spans="1:9" ht="15.75" thickBot="1" x14ac:dyDescent="0.25"/>
    <row r="62" spans="1:9" ht="30" customHeight="1" thickBot="1" x14ac:dyDescent="0.25">
      <c r="A62" s="114" t="s">
        <v>107</v>
      </c>
      <c r="B62" s="190" t="s">
        <v>117</v>
      </c>
      <c r="C62" s="191"/>
      <c r="D62" s="142" t="s">
        <v>1</v>
      </c>
      <c r="F62" s="114" t="s">
        <v>107</v>
      </c>
      <c r="G62" s="190" t="s">
        <v>118</v>
      </c>
      <c r="H62" s="191"/>
      <c r="I62" s="142" t="s">
        <v>1</v>
      </c>
    </row>
    <row r="63" spans="1:9" ht="33.75" customHeight="1" thickBot="1" x14ac:dyDescent="0.25">
      <c r="A63" s="115" t="s">
        <v>108</v>
      </c>
      <c r="B63" s="192"/>
      <c r="C63" s="193"/>
      <c r="D63" s="142" t="str">
        <f>Rahmendaten!$D$5</f>
        <v>Jungen III/S</v>
      </c>
      <c r="F63" s="115" t="s">
        <v>108</v>
      </c>
      <c r="G63" s="192"/>
      <c r="H63" s="193"/>
      <c r="I63" s="142" t="str">
        <f>Rahmendaten!$D$5</f>
        <v>Jungen III/S</v>
      </c>
    </row>
    <row r="64" spans="1:9" s="116" customFormat="1" ht="11.25" x14ac:dyDescent="0.2">
      <c r="C64" s="117"/>
      <c r="H64" s="117"/>
    </row>
    <row r="65" spans="1:9" x14ac:dyDescent="0.2">
      <c r="A65" s="112" t="s">
        <v>109</v>
      </c>
      <c r="F65" s="112" t="s">
        <v>109</v>
      </c>
    </row>
    <row r="66" spans="1:9" s="118" customFormat="1" ht="9" thickBot="1" x14ac:dyDescent="0.25">
      <c r="C66" s="119"/>
      <c r="H66" s="119"/>
    </row>
    <row r="67" spans="1:9" ht="26.25" customHeight="1" x14ac:dyDescent="0.2">
      <c r="A67" s="120" t="s">
        <v>110</v>
      </c>
      <c r="B67" s="121" t="str">
        <f>'Schule B - Schule D'!$A$6</f>
        <v>SCHULE B</v>
      </c>
      <c r="C67" s="122" t="s">
        <v>111</v>
      </c>
      <c r="D67" s="121" t="str">
        <f>'Schule B - Schule D'!$H$6</f>
        <v>SCHULE D</v>
      </c>
      <c r="F67" s="120" t="s">
        <v>110</v>
      </c>
      <c r="G67" s="121" t="str">
        <f>'Schule B - Schule D'!$A$6</f>
        <v>SCHULE B</v>
      </c>
      <c r="H67" s="122" t="s">
        <v>111</v>
      </c>
      <c r="I67" s="121" t="str">
        <f>'Schule B - Schule D'!$H$6</f>
        <v>SCHULE D</v>
      </c>
    </row>
    <row r="68" spans="1:9" ht="26.25" customHeight="1" thickBot="1" x14ac:dyDescent="0.25">
      <c r="A68" s="123" t="s">
        <v>112</v>
      </c>
      <c r="B68" s="124" t="str">
        <f>IF('Schule B - Schule D'!$D$20="","Spieler 1.E / 1.JE",'Schule B - Schule D'!$D$20)</f>
        <v>Spieler 1.E / 1.JE</v>
      </c>
      <c r="C68" s="125" t="s">
        <v>111</v>
      </c>
      <c r="D68" s="124" t="str">
        <f>IF('Schule B - Schule D'!$G$20="","Spieler 1.E / 1.JE",'Schule B - Schule D'!$G$20)</f>
        <v>Spieler 1.E / 1.JE</v>
      </c>
      <c r="F68" s="123" t="s">
        <v>112</v>
      </c>
      <c r="G68" s="124" t="str">
        <f>IF('Schule B - Schule D'!$D$21="","Spieler 2.E / 1.ME",'Schule B - Schule D'!$D$21)</f>
        <v>Spieler 2.E / 1.ME</v>
      </c>
      <c r="H68" s="125" t="s">
        <v>111</v>
      </c>
      <c r="I68" s="124" t="str">
        <f>IF('Schule B - Schule D'!$G$21="","Spieler 2.E / 1.ME",'Schule B - Schule D'!$G$21)</f>
        <v>Spieler 2.E / 1.ME</v>
      </c>
    </row>
    <row r="69" spans="1:9" ht="26.25" customHeight="1" x14ac:dyDescent="0.2">
      <c r="A69" s="126" t="s">
        <v>113</v>
      </c>
      <c r="B69" s="127" t="s">
        <v>114</v>
      </c>
      <c r="C69" s="128" t="s">
        <v>45</v>
      </c>
      <c r="D69" s="127" t="s">
        <v>114</v>
      </c>
      <c r="F69" s="126" t="s">
        <v>113</v>
      </c>
      <c r="G69" s="127" t="s">
        <v>114</v>
      </c>
      <c r="H69" s="128" t="s">
        <v>45</v>
      </c>
      <c r="I69" s="127" t="s">
        <v>114</v>
      </c>
    </row>
    <row r="70" spans="1:9" ht="26.25" customHeight="1" x14ac:dyDescent="0.2">
      <c r="A70" s="126" t="s">
        <v>115</v>
      </c>
      <c r="B70" s="127" t="s">
        <v>114</v>
      </c>
      <c r="C70" s="128" t="s">
        <v>45</v>
      </c>
      <c r="D70" s="127" t="s">
        <v>114</v>
      </c>
      <c r="F70" s="126" t="s">
        <v>115</v>
      </c>
      <c r="G70" s="127" t="s">
        <v>114</v>
      </c>
      <c r="H70" s="128" t="s">
        <v>45</v>
      </c>
      <c r="I70" s="127" t="s">
        <v>114</v>
      </c>
    </row>
    <row r="71" spans="1:9" ht="26.25" customHeight="1" thickBot="1" x14ac:dyDescent="0.25">
      <c r="A71" s="123" t="s">
        <v>116</v>
      </c>
      <c r="B71" s="129" t="s">
        <v>114</v>
      </c>
      <c r="C71" s="125" t="s">
        <v>45</v>
      </c>
      <c r="D71" s="129" t="s">
        <v>114</v>
      </c>
      <c r="F71" s="123" t="s">
        <v>116</v>
      </c>
      <c r="G71" s="129" t="s">
        <v>114</v>
      </c>
      <c r="H71" s="125" t="s">
        <v>45</v>
      </c>
      <c r="I71" s="129" t="s">
        <v>114</v>
      </c>
    </row>
    <row r="72" spans="1:9" ht="15.75" customHeight="1" x14ac:dyDescent="0.2">
      <c r="A72" s="195" t="s">
        <v>120</v>
      </c>
      <c r="F72" s="195" t="s">
        <v>120</v>
      </c>
    </row>
    <row r="73" spans="1:9" x14ac:dyDescent="0.2">
      <c r="A73" s="196"/>
      <c r="B73" s="194" t="s">
        <v>119</v>
      </c>
      <c r="C73" s="194"/>
      <c r="D73" s="194"/>
      <c r="F73" s="196"/>
      <c r="G73" s="194" t="s">
        <v>119</v>
      </c>
      <c r="H73" s="194"/>
      <c r="I73" s="194"/>
    </row>
    <row r="74" spans="1:9" ht="22.5" customHeight="1" x14ac:dyDescent="0.2"/>
    <row r="75" spans="1:9" ht="22.5" customHeight="1" x14ac:dyDescent="0.2"/>
    <row r="76" spans="1:9" ht="22.5" customHeight="1" thickBot="1" x14ac:dyDescent="0.25"/>
    <row r="77" spans="1:9" ht="30" customHeight="1" thickBot="1" x14ac:dyDescent="0.25">
      <c r="A77" s="114" t="s">
        <v>107</v>
      </c>
      <c r="B77" s="190" t="s">
        <v>121</v>
      </c>
      <c r="C77" s="191"/>
      <c r="D77" s="142" t="s">
        <v>1</v>
      </c>
      <c r="F77" s="114" t="s">
        <v>107</v>
      </c>
      <c r="G77" s="190" t="s">
        <v>122</v>
      </c>
      <c r="H77" s="191"/>
      <c r="I77" s="142" t="s">
        <v>1</v>
      </c>
    </row>
    <row r="78" spans="1:9" ht="33.75" customHeight="1" thickBot="1" x14ac:dyDescent="0.25">
      <c r="A78" s="115" t="s">
        <v>108</v>
      </c>
      <c r="B78" s="192"/>
      <c r="C78" s="193"/>
      <c r="D78" s="142" t="str">
        <f>Rahmendaten!$D$5</f>
        <v>Jungen III/S</v>
      </c>
      <c r="F78" s="115" t="s">
        <v>108</v>
      </c>
      <c r="G78" s="192"/>
      <c r="H78" s="193"/>
      <c r="I78" s="142" t="str">
        <f>Rahmendaten!$D$5</f>
        <v>Jungen III/S</v>
      </c>
    </row>
    <row r="79" spans="1:9" s="116" customFormat="1" ht="11.25" x14ac:dyDescent="0.2">
      <c r="C79" s="117"/>
      <c r="H79" s="117"/>
    </row>
    <row r="80" spans="1:9" x14ac:dyDescent="0.2">
      <c r="A80" s="112" t="s">
        <v>109</v>
      </c>
      <c r="F80" s="112" t="s">
        <v>109</v>
      </c>
    </row>
    <row r="81" spans="1:9" s="118" customFormat="1" ht="9" thickBot="1" x14ac:dyDescent="0.25">
      <c r="C81" s="119"/>
      <c r="H81" s="119"/>
    </row>
    <row r="82" spans="1:9" ht="26.25" customHeight="1" x14ac:dyDescent="0.2">
      <c r="A82" s="120" t="s">
        <v>110</v>
      </c>
      <c r="B82" s="121" t="str">
        <f>'Schule B - Schule D'!$A$6</f>
        <v>SCHULE B</v>
      </c>
      <c r="C82" s="122" t="s">
        <v>111</v>
      </c>
      <c r="D82" s="121" t="str">
        <f>'Schule B - Schule D'!$H$6</f>
        <v>SCHULE D</v>
      </c>
      <c r="F82" s="120" t="s">
        <v>110</v>
      </c>
      <c r="G82" s="121" t="str">
        <f>'Schule B - Schule D'!$A$6</f>
        <v>SCHULE B</v>
      </c>
      <c r="H82" s="122" t="s">
        <v>111</v>
      </c>
      <c r="I82" s="121" t="str">
        <f>'Schule B - Schule D'!$H$6</f>
        <v>SCHULE D</v>
      </c>
    </row>
    <row r="83" spans="1:9" ht="26.25" customHeight="1" thickBot="1" x14ac:dyDescent="0.25">
      <c r="A83" s="123" t="s">
        <v>112</v>
      </c>
      <c r="B83" s="124" t="str">
        <f>IF('Schule B - Schule D'!$D$22="","Spieler 3.E / 2.JE",'Schule B - Schule D'!$D$22)</f>
        <v>Spieler 3.E / 2.JE</v>
      </c>
      <c r="C83" s="125" t="s">
        <v>111</v>
      </c>
      <c r="D83" s="124" t="str">
        <f>IF('Schule B - Schule D'!$G$22="","Spieler 3.E / 2.JE",'Schule B - Schule D'!$G$22)</f>
        <v>Spieler 3.E / 2.JE</v>
      </c>
      <c r="F83" s="123" t="s">
        <v>112</v>
      </c>
      <c r="G83" s="124" t="str">
        <f>IF('Schule B - Schule D'!$D$23="","Spieler 4.E / 2.ME",'Schule B - Schule D'!$D$23)</f>
        <v>Spieler 4.E / 2.ME</v>
      </c>
      <c r="H83" s="125" t="s">
        <v>111</v>
      </c>
      <c r="I83" s="124" t="str">
        <f>IF('Schule B - Schule D'!$G$23="","Spieler 4.E / 2.ME",'Schule B - Schule D'!$G$23)</f>
        <v>Spieler 4.E / 2.ME</v>
      </c>
    </row>
    <row r="84" spans="1:9" ht="26.25" customHeight="1" x14ac:dyDescent="0.2">
      <c r="A84" s="126" t="s">
        <v>113</v>
      </c>
      <c r="B84" s="127" t="s">
        <v>114</v>
      </c>
      <c r="C84" s="128" t="s">
        <v>45</v>
      </c>
      <c r="D84" s="127" t="s">
        <v>114</v>
      </c>
      <c r="F84" s="126" t="s">
        <v>113</v>
      </c>
      <c r="G84" s="127" t="s">
        <v>114</v>
      </c>
      <c r="H84" s="128" t="s">
        <v>45</v>
      </c>
      <c r="I84" s="127" t="s">
        <v>114</v>
      </c>
    </row>
    <row r="85" spans="1:9" ht="26.25" customHeight="1" x14ac:dyDescent="0.2">
      <c r="A85" s="126" t="s">
        <v>115</v>
      </c>
      <c r="B85" s="127" t="s">
        <v>114</v>
      </c>
      <c r="C85" s="128" t="s">
        <v>45</v>
      </c>
      <c r="D85" s="127" t="s">
        <v>114</v>
      </c>
      <c r="F85" s="126" t="s">
        <v>115</v>
      </c>
      <c r="G85" s="127" t="s">
        <v>114</v>
      </c>
      <c r="H85" s="128" t="s">
        <v>45</v>
      </c>
      <c r="I85" s="127" t="s">
        <v>114</v>
      </c>
    </row>
    <row r="86" spans="1:9" ht="26.25" customHeight="1" thickBot="1" x14ac:dyDescent="0.25">
      <c r="A86" s="123" t="s">
        <v>116</v>
      </c>
      <c r="B86" s="129" t="s">
        <v>114</v>
      </c>
      <c r="C86" s="125" t="s">
        <v>45</v>
      </c>
      <c r="D86" s="129" t="s">
        <v>114</v>
      </c>
      <c r="F86" s="123" t="s">
        <v>116</v>
      </c>
      <c r="G86" s="129" t="s">
        <v>114</v>
      </c>
      <c r="H86" s="125" t="s">
        <v>45</v>
      </c>
      <c r="I86" s="129" t="s">
        <v>114</v>
      </c>
    </row>
    <row r="87" spans="1:9" ht="15.75" customHeight="1" x14ac:dyDescent="0.2">
      <c r="A87" s="195" t="s">
        <v>120</v>
      </c>
      <c r="F87" s="195" t="s">
        <v>120</v>
      </c>
    </row>
    <row r="88" spans="1:9" x14ac:dyDescent="0.2">
      <c r="A88" s="196"/>
      <c r="B88" s="194" t="s">
        <v>119</v>
      </c>
      <c r="C88" s="194"/>
      <c r="D88" s="194"/>
      <c r="F88" s="196"/>
      <c r="G88" s="194" t="s">
        <v>119</v>
      </c>
      <c r="H88" s="194"/>
      <c r="I88" s="194"/>
    </row>
    <row r="89" spans="1:9" ht="22.5" customHeight="1" x14ac:dyDescent="0.2"/>
    <row r="90" spans="1:9" ht="22.5" customHeight="1" x14ac:dyDescent="0.2"/>
    <row r="91" spans="1:9" ht="22.5" customHeight="1" thickBot="1" x14ac:dyDescent="0.25"/>
    <row r="92" spans="1:9" ht="30" customHeight="1" thickBot="1" x14ac:dyDescent="0.25">
      <c r="A92" s="114" t="s">
        <v>107</v>
      </c>
      <c r="B92" s="190" t="s">
        <v>123</v>
      </c>
      <c r="C92" s="191"/>
      <c r="D92" s="142" t="s">
        <v>1</v>
      </c>
      <c r="F92" s="114" t="s">
        <v>107</v>
      </c>
      <c r="G92" s="190" t="s">
        <v>124</v>
      </c>
      <c r="H92" s="191"/>
      <c r="I92" s="142" t="s">
        <v>1</v>
      </c>
    </row>
    <row r="93" spans="1:9" ht="33.75" customHeight="1" thickBot="1" x14ac:dyDescent="0.25">
      <c r="A93" s="115" t="s">
        <v>108</v>
      </c>
      <c r="B93" s="192"/>
      <c r="C93" s="193"/>
      <c r="D93" s="142" t="str">
        <f>Rahmendaten!$D$5</f>
        <v>Jungen III/S</v>
      </c>
      <c r="F93" s="115" t="s">
        <v>108</v>
      </c>
      <c r="G93" s="192"/>
      <c r="H93" s="193"/>
      <c r="I93" s="142" t="str">
        <f>Rahmendaten!$D$5</f>
        <v>Jungen III/S</v>
      </c>
    </row>
    <row r="94" spans="1:9" s="116" customFormat="1" ht="11.25" x14ac:dyDescent="0.2">
      <c r="C94" s="117"/>
      <c r="H94" s="117"/>
    </row>
    <row r="95" spans="1:9" x14ac:dyDescent="0.2">
      <c r="A95" s="112" t="s">
        <v>109</v>
      </c>
      <c r="F95" s="112" t="s">
        <v>109</v>
      </c>
    </row>
    <row r="96" spans="1:9" s="118" customFormat="1" ht="9" thickBot="1" x14ac:dyDescent="0.25">
      <c r="C96" s="119"/>
      <c r="H96" s="119"/>
    </row>
    <row r="97" spans="1:9" ht="26.25" customHeight="1" x14ac:dyDescent="0.2">
      <c r="A97" s="120" t="s">
        <v>110</v>
      </c>
      <c r="B97" s="121" t="str">
        <f>'Schule B - Schule D'!$A$6</f>
        <v>SCHULE B</v>
      </c>
      <c r="C97" s="122" t="s">
        <v>111</v>
      </c>
      <c r="D97" s="121" t="str">
        <f>'Schule B - Schule D'!$H$6</f>
        <v>SCHULE D</v>
      </c>
      <c r="F97" s="120" t="s">
        <v>110</v>
      </c>
      <c r="G97" s="121" t="str">
        <f>'Schule B - Schule D'!$A$6</f>
        <v>SCHULE B</v>
      </c>
      <c r="H97" s="122" t="s">
        <v>111</v>
      </c>
      <c r="I97" s="121" t="str">
        <f>'Schule B - Schule D'!$H$6</f>
        <v>SCHULE D</v>
      </c>
    </row>
    <row r="98" spans="1:9" ht="26.25" customHeight="1" thickBot="1" x14ac:dyDescent="0.25">
      <c r="A98" s="123" t="s">
        <v>112</v>
      </c>
      <c r="B98" s="131" t="str">
        <f>IF('Schule B - Schule D'!$D$24="","Spieler 1.D / JD",CONCATENATE('Schule B - Schule D'!$D$24," / ",'Schule B - Schule D'!$D$25))</f>
        <v>Spieler 1.D / JD</v>
      </c>
      <c r="C98" s="125" t="s">
        <v>111</v>
      </c>
      <c r="D98" s="131" t="str">
        <f>IF('Schule B - Schule D'!$G$24="","Spieler 1.D / JD",CONCATENATE('Schule B - Schule D'!$G$24," / ",'Schule B - Schule D'!$G$25))</f>
        <v>Spieler 1.D / JD</v>
      </c>
      <c r="F98" s="123" t="s">
        <v>112</v>
      </c>
      <c r="G98" s="131" t="str">
        <f>IF('Schule B - Schule D'!$D$26="","Spieler 2.D / MD",CONCATENATE('Schule B - Schule D'!$D$26," / ",'Schule B - Schule D'!$D$27))</f>
        <v>Spieler 2.D / MD</v>
      </c>
      <c r="H98" s="125" t="s">
        <v>111</v>
      </c>
      <c r="I98" s="131" t="str">
        <f>IF('Schule B - Schule D'!$G$26="","Spieler 2.D / MD",CONCATENATE('Schule B - Schule D'!$G$26," / ",'Schule B - Schule D'!$G$27))</f>
        <v>Spieler 2.D / MD</v>
      </c>
    </row>
    <row r="99" spans="1:9" ht="26.25" customHeight="1" x14ac:dyDescent="0.2">
      <c r="A99" s="126" t="s">
        <v>113</v>
      </c>
      <c r="B99" s="127" t="s">
        <v>114</v>
      </c>
      <c r="C99" s="128" t="s">
        <v>45</v>
      </c>
      <c r="D99" s="127" t="s">
        <v>114</v>
      </c>
      <c r="F99" s="126" t="s">
        <v>113</v>
      </c>
      <c r="G99" s="127" t="s">
        <v>114</v>
      </c>
      <c r="H99" s="128" t="s">
        <v>45</v>
      </c>
      <c r="I99" s="127" t="s">
        <v>114</v>
      </c>
    </row>
    <row r="100" spans="1:9" ht="26.25" customHeight="1" x14ac:dyDescent="0.2">
      <c r="A100" s="126" t="s">
        <v>115</v>
      </c>
      <c r="B100" s="127" t="s">
        <v>114</v>
      </c>
      <c r="C100" s="128" t="s">
        <v>45</v>
      </c>
      <c r="D100" s="127" t="s">
        <v>114</v>
      </c>
      <c r="F100" s="126" t="s">
        <v>115</v>
      </c>
      <c r="G100" s="127" t="s">
        <v>114</v>
      </c>
      <c r="H100" s="128" t="s">
        <v>45</v>
      </c>
      <c r="I100" s="127" t="s">
        <v>114</v>
      </c>
    </row>
    <row r="101" spans="1:9" ht="26.25" customHeight="1" thickBot="1" x14ac:dyDescent="0.25">
      <c r="A101" s="123" t="s">
        <v>116</v>
      </c>
      <c r="B101" s="129" t="s">
        <v>114</v>
      </c>
      <c r="C101" s="125" t="s">
        <v>45</v>
      </c>
      <c r="D101" s="129" t="s">
        <v>114</v>
      </c>
      <c r="F101" s="123" t="s">
        <v>116</v>
      </c>
      <c r="G101" s="129" t="s">
        <v>114</v>
      </c>
      <c r="H101" s="125" t="s">
        <v>45</v>
      </c>
      <c r="I101" s="129" t="s">
        <v>114</v>
      </c>
    </row>
    <row r="102" spans="1:9" ht="15.75" customHeight="1" x14ac:dyDescent="0.2">
      <c r="A102" s="195" t="s">
        <v>120</v>
      </c>
      <c r="F102" s="195" t="s">
        <v>120</v>
      </c>
    </row>
    <row r="103" spans="1:9" x14ac:dyDescent="0.2">
      <c r="A103" s="196"/>
      <c r="B103" s="194" t="s">
        <v>119</v>
      </c>
      <c r="C103" s="194"/>
      <c r="D103" s="194"/>
      <c r="F103" s="196"/>
      <c r="G103" s="194" t="s">
        <v>119</v>
      </c>
      <c r="H103" s="194"/>
      <c r="I103" s="194"/>
    </row>
    <row r="104" spans="1:9" ht="22.5" customHeight="1" x14ac:dyDescent="0.2"/>
    <row r="105" spans="1:9" ht="22.5" customHeight="1" x14ac:dyDescent="0.2"/>
    <row r="106" spans="1:9" ht="22.5" customHeight="1" thickBot="1" x14ac:dyDescent="0.25"/>
    <row r="107" spans="1:9" ht="30" customHeight="1" thickBot="1" x14ac:dyDescent="0.25">
      <c r="A107" s="114" t="s">
        <v>107</v>
      </c>
      <c r="B107" s="190" t="s">
        <v>33</v>
      </c>
      <c r="C107" s="191"/>
      <c r="D107" s="142" t="s">
        <v>1</v>
      </c>
      <c r="F107" s="132"/>
      <c r="G107" s="132"/>
      <c r="H107" s="132"/>
      <c r="I107" s="132"/>
    </row>
    <row r="108" spans="1:9" ht="33.75" customHeight="1" thickBot="1" x14ac:dyDescent="0.25">
      <c r="A108" s="115" t="s">
        <v>108</v>
      </c>
      <c r="B108" s="192"/>
      <c r="C108" s="193"/>
      <c r="D108" s="142" t="str">
        <f>Rahmendaten!$D$5</f>
        <v>Jungen III/S</v>
      </c>
      <c r="F108" s="132"/>
      <c r="G108" s="132"/>
      <c r="H108" s="132"/>
      <c r="I108" s="132"/>
    </row>
    <row r="109" spans="1:9" s="116" customFormat="1" ht="12.75" customHeight="1" x14ac:dyDescent="0.2">
      <c r="C109" s="117"/>
      <c r="F109" s="132"/>
      <c r="G109" s="132"/>
      <c r="H109" s="132"/>
      <c r="I109" s="132"/>
    </row>
    <row r="110" spans="1:9" x14ac:dyDescent="0.2">
      <c r="A110" s="112" t="s">
        <v>109</v>
      </c>
      <c r="F110" s="132"/>
      <c r="G110" s="132"/>
      <c r="H110" s="132"/>
      <c r="I110" s="132"/>
    </row>
    <row r="111" spans="1:9" s="118" customFormat="1" ht="13.5" customHeight="1" thickBot="1" x14ac:dyDescent="0.25">
      <c r="C111" s="119"/>
      <c r="F111" s="132"/>
      <c r="G111" s="132"/>
      <c r="H111" s="132"/>
      <c r="I111" s="132"/>
    </row>
    <row r="112" spans="1:9" ht="26.25" customHeight="1" x14ac:dyDescent="0.2">
      <c r="A112" s="120" t="s">
        <v>110</v>
      </c>
      <c r="B112" s="121" t="str">
        <f>'Schule B - Schule D'!$A$6</f>
        <v>SCHULE B</v>
      </c>
      <c r="C112" s="122" t="s">
        <v>111</v>
      </c>
      <c r="D112" s="121" t="str">
        <f>'Schule B - Schule D'!$H$6</f>
        <v>SCHULE D</v>
      </c>
      <c r="F112" s="132"/>
      <c r="G112" s="132"/>
      <c r="H112" s="132"/>
      <c r="I112" s="132"/>
    </row>
    <row r="113" spans="1:9" ht="26.25" customHeight="1" thickBot="1" x14ac:dyDescent="0.25">
      <c r="A113" s="123" t="s">
        <v>112</v>
      </c>
      <c r="B113" s="131" t="str">
        <f>IF('Schule B - Schule D'!$D$28="","Spieler Mixed",CONCATENATE('Schule B - Schule D'!$D$28," / ",'Schule B - Schule D'!$D$29))</f>
        <v>Spieler Mixed</v>
      </c>
      <c r="C113" s="125" t="s">
        <v>111</v>
      </c>
      <c r="D113" s="131" t="str">
        <f>IF('Schule B - Schule D'!$G$28="","Spieler Mixed",CONCATENATE('Schule B - Schule D'!$G$28," / ",'Schule B - Schule D'!$G$29))</f>
        <v>Spieler Mixed</v>
      </c>
      <c r="F113" s="132"/>
      <c r="G113" s="132"/>
      <c r="H113" s="132"/>
      <c r="I113" s="132"/>
    </row>
    <row r="114" spans="1:9" ht="26.25" customHeight="1" x14ac:dyDescent="0.2">
      <c r="A114" s="126" t="s">
        <v>113</v>
      </c>
      <c r="B114" s="127" t="s">
        <v>114</v>
      </c>
      <c r="C114" s="128" t="s">
        <v>45</v>
      </c>
      <c r="D114" s="127" t="s">
        <v>114</v>
      </c>
      <c r="F114" s="132"/>
      <c r="G114" s="132"/>
      <c r="H114" s="132"/>
      <c r="I114" s="132"/>
    </row>
    <row r="115" spans="1:9" ht="26.25" customHeight="1" x14ac:dyDescent="0.2">
      <c r="A115" s="126" t="s">
        <v>115</v>
      </c>
      <c r="B115" s="127" t="s">
        <v>114</v>
      </c>
      <c r="C115" s="128" t="s">
        <v>45</v>
      </c>
      <c r="D115" s="127" t="s">
        <v>114</v>
      </c>
      <c r="F115" s="132"/>
      <c r="G115" s="132"/>
      <c r="H115" s="132"/>
      <c r="I115" s="132"/>
    </row>
    <row r="116" spans="1:9" ht="26.25" customHeight="1" thickBot="1" x14ac:dyDescent="0.25">
      <c r="A116" s="123" t="s">
        <v>116</v>
      </c>
      <c r="B116" s="129" t="s">
        <v>114</v>
      </c>
      <c r="C116" s="125" t="s">
        <v>45</v>
      </c>
      <c r="D116" s="129" t="s">
        <v>114</v>
      </c>
      <c r="F116" s="132"/>
      <c r="G116" s="132"/>
      <c r="H116" s="132"/>
      <c r="I116" s="132"/>
    </row>
    <row r="117" spans="1:9" ht="15.75" customHeight="1" x14ac:dyDescent="0.2">
      <c r="A117" s="195" t="s">
        <v>120</v>
      </c>
      <c r="F117" s="132"/>
      <c r="G117" s="132"/>
      <c r="H117" s="132"/>
      <c r="I117" s="132"/>
    </row>
    <row r="118" spans="1:9" ht="15" customHeight="1" x14ac:dyDescent="0.2">
      <c r="A118" s="196"/>
      <c r="B118" s="194" t="s">
        <v>119</v>
      </c>
      <c r="C118" s="194"/>
      <c r="D118" s="194"/>
      <c r="F118" s="132"/>
      <c r="G118" s="132"/>
      <c r="H118" s="132"/>
      <c r="I118" s="132"/>
    </row>
  </sheetData>
  <sheetProtection algorithmName="SHA-512" hashValue="srR9gBKR5POyt6uLUcyfeCCGg468Dm77DZKSBGnOJzp1wg+xpstYkAImI4FVHpRJzhojUosJpE5+JWZx7JoMkg==" saltValue="A5nQFIKubTZxIgBC9JrsJA==" spinCount="100000" sheet="1" objects="1" scenarios="1" selectLockedCells="1"/>
  <mergeCells count="56">
    <mergeCell ref="B3:C3"/>
    <mergeCell ref="G3:H3"/>
    <mergeCell ref="B4:C4"/>
    <mergeCell ref="G4:H4"/>
    <mergeCell ref="A13:A14"/>
    <mergeCell ref="F13:F14"/>
    <mergeCell ref="B14:D14"/>
    <mergeCell ref="G14:I14"/>
    <mergeCell ref="B18:C18"/>
    <mergeCell ref="G18:H18"/>
    <mergeCell ref="B19:C19"/>
    <mergeCell ref="G19:H19"/>
    <mergeCell ref="A28:A29"/>
    <mergeCell ref="F28:F29"/>
    <mergeCell ref="B29:D29"/>
    <mergeCell ref="G29:I29"/>
    <mergeCell ref="B49:C49"/>
    <mergeCell ref="A43:A44"/>
    <mergeCell ref="F43:F44"/>
    <mergeCell ref="B44:D44"/>
    <mergeCell ref="G44:I44"/>
    <mergeCell ref="B33:C33"/>
    <mergeCell ref="G33:H33"/>
    <mergeCell ref="B34:C34"/>
    <mergeCell ref="G34:H34"/>
    <mergeCell ref="B48:C48"/>
    <mergeCell ref="A58:A59"/>
    <mergeCell ref="B59:D59"/>
    <mergeCell ref="B62:C62"/>
    <mergeCell ref="B63:C63"/>
    <mergeCell ref="G63:H63"/>
    <mergeCell ref="G62:H62"/>
    <mergeCell ref="A72:A73"/>
    <mergeCell ref="F72:F73"/>
    <mergeCell ref="B73:D73"/>
    <mergeCell ref="G73:I73"/>
    <mergeCell ref="B77:C77"/>
    <mergeCell ref="G77:H77"/>
    <mergeCell ref="B78:C78"/>
    <mergeCell ref="G78:H78"/>
    <mergeCell ref="A87:A88"/>
    <mergeCell ref="F87:F88"/>
    <mergeCell ref="B88:D88"/>
    <mergeCell ref="G88:I88"/>
    <mergeCell ref="G92:H92"/>
    <mergeCell ref="B93:C93"/>
    <mergeCell ref="G93:H93"/>
    <mergeCell ref="A102:A103"/>
    <mergeCell ref="F102:F103"/>
    <mergeCell ref="B103:D103"/>
    <mergeCell ref="G103:I103"/>
    <mergeCell ref="B107:C107"/>
    <mergeCell ref="B108:C108"/>
    <mergeCell ref="A117:A118"/>
    <mergeCell ref="B118:D118"/>
    <mergeCell ref="B92:C92"/>
  </mergeCells>
  <printOptions horizontalCentered="1" verticalCentered="1"/>
  <pageMargins left="0.47244094488188981" right="0.47244094488188981" top="0.47244094488188981" bottom="0.47244094488188981" header="0.19685039370078741" footer="0.19685039370078741"/>
  <pageSetup paperSize="9" scale="62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AA40"/>
  <sheetViews>
    <sheetView zoomScale="115" zoomScaleNormal="115" workbookViewId="0">
      <selection activeCell="D20" sqref="D20"/>
    </sheetView>
  </sheetViews>
  <sheetFormatPr baseColWidth="10" defaultColWidth="11.42578125" defaultRowHeight="12.75" x14ac:dyDescent="0.2"/>
  <cols>
    <col min="1" max="1" width="5.7109375" style="1" customWidth="1"/>
    <col min="2" max="2" width="2.7109375" style="1" customWidth="1"/>
    <col min="3" max="3" width="3.7109375" style="1" customWidth="1"/>
    <col min="4" max="4" width="14.28515625" style="1" customWidth="1"/>
    <col min="5" max="5" width="2.7109375" style="1" customWidth="1"/>
    <col min="6" max="6" width="3.7109375" style="1" customWidth="1"/>
    <col min="7" max="7" width="14.28515625" style="1" customWidth="1"/>
    <col min="8" max="13" width="3.7109375" style="1" customWidth="1"/>
    <col min="14" max="19" width="3.28515625" style="1" customWidth="1"/>
    <col min="20" max="20" width="4.5703125" style="1" hidden="1" customWidth="1"/>
    <col min="21" max="23" width="2.42578125" style="1" hidden="1" customWidth="1"/>
    <col min="24" max="24" width="6.42578125" style="1" hidden="1" customWidth="1"/>
    <col min="25" max="26" width="2.28515625" style="1" hidden="1" customWidth="1"/>
    <col min="27" max="27" width="2.42578125" style="1" hidden="1" customWidth="1"/>
    <col min="28" max="28" width="0" style="1" hidden="1" customWidth="1"/>
    <col min="29" max="16384" width="11.42578125" style="1"/>
  </cols>
  <sheetData>
    <row r="1" spans="1:19" s="2" customFormat="1" ht="20.25" x14ac:dyDescent="0.2">
      <c r="A1" s="24" t="s">
        <v>0</v>
      </c>
      <c r="B1" s="24"/>
      <c r="C1" s="24"/>
      <c r="D1" s="24"/>
      <c r="E1" s="24"/>
      <c r="F1" s="24"/>
      <c r="G1" s="24"/>
      <c r="H1" s="24" t="s">
        <v>1</v>
      </c>
      <c r="I1" s="24"/>
      <c r="J1" s="24"/>
      <c r="K1" s="24"/>
      <c r="L1" s="24"/>
      <c r="M1" s="24"/>
      <c r="N1" s="24"/>
      <c r="O1" s="24" t="str">
        <f>IF(Rahmendaten!D5="","",Rahmendaten!D5)</f>
        <v>Jungen III/S</v>
      </c>
      <c r="P1" s="24"/>
      <c r="Q1" s="24"/>
      <c r="R1" s="24"/>
      <c r="S1" s="24"/>
    </row>
    <row r="2" spans="1:19" s="2" customFormat="1" ht="20.25" x14ac:dyDescent="0.2">
      <c r="A2" s="24" t="s">
        <v>2</v>
      </c>
      <c r="B2" s="24"/>
      <c r="C2" s="24"/>
      <c r="D2" s="24"/>
      <c r="E2" s="24"/>
      <c r="F2" s="24"/>
      <c r="G2" s="24"/>
      <c r="H2" s="24" t="str">
        <f>IF(Rahmendaten!D3="","",Rahmendaten!D3)</f>
        <v>Nordbayernfinale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" customFormat="1" ht="20.25" x14ac:dyDescent="0.2">
      <c r="A3" s="24"/>
      <c r="B3" s="24"/>
      <c r="C3" s="24"/>
      <c r="D3" s="24"/>
      <c r="E3" s="24"/>
      <c r="F3" s="24"/>
      <c r="G3" s="24"/>
      <c r="H3" s="25" t="str">
        <f>CONCATENATE("am ",Rahmendaten!D8," in ",Rahmendaten!D7)</f>
        <v>am 22.02.2016 in Hösbach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2" customFormat="1" ht="20.25" x14ac:dyDescent="0.2">
      <c r="A4" s="24" t="s">
        <v>3</v>
      </c>
      <c r="B4" s="24"/>
      <c r="C4" s="24"/>
      <c r="D4" s="24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x14ac:dyDescent="0.2">
      <c r="A5" s="26"/>
      <c r="B5" s="26"/>
      <c r="C5" s="26"/>
      <c r="D5" s="26"/>
      <c r="E5" s="26"/>
      <c r="F5" s="26"/>
      <c r="G5" s="26"/>
      <c r="H5" s="2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3" customFormat="1" ht="18" x14ac:dyDescent="0.2">
      <c r="A6" s="28" t="str">
        <f>IF(Rahmendaten!C14="","SCHULE A",Rahmendaten!C14)</f>
        <v>SCHULE A</v>
      </c>
      <c r="B6" s="28"/>
      <c r="C6" s="28"/>
      <c r="D6" s="28"/>
      <c r="E6" s="28"/>
      <c r="F6" s="28"/>
      <c r="G6" s="28"/>
      <c r="H6" s="28" t="str">
        <f>IF(Rahmendaten!F14="","SCHULE D",Rahmendaten!F14)</f>
        <v>SCHULE D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s="4" customFormat="1" x14ac:dyDescent="0.2">
      <c r="A7" s="29" t="s">
        <v>4</v>
      </c>
      <c r="B7" s="9"/>
      <c r="C7" s="9"/>
      <c r="D7" s="9" t="s">
        <v>6</v>
      </c>
      <c r="E7" s="9"/>
      <c r="F7" s="9"/>
      <c r="G7" s="9"/>
      <c r="H7" s="29" t="s">
        <v>75</v>
      </c>
      <c r="I7" s="9"/>
      <c r="J7" s="9"/>
      <c r="K7" s="9" t="s">
        <v>6</v>
      </c>
      <c r="L7" s="9"/>
      <c r="M7" s="9"/>
      <c r="N7" s="9"/>
      <c r="O7" s="9"/>
      <c r="P7" s="9"/>
      <c r="Q7" s="9"/>
      <c r="R7" s="9"/>
      <c r="S7" s="9"/>
    </row>
    <row r="8" spans="1:19" ht="8.1" customHeight="1" thickBot="1" x14ac:dyDescent="0.25">
      <c r="A8" s="26"/>
      <c r="B8" s="30"/>
      <c r="C8" s="30"/>
      <c r="D8" s="30"/>
      <c r="E8" s="30"/>
      <c r="F8" s="26"/>
      <c r="G8" s="26"/>
      <c r="H8" s="31"/>
      <c r="I8" s="30"/>
      <c r="J8" s="30"/>
      <c r="K8" s="30"/>
      <c r="L8" s="30"/>
      <c r="M8" s="30"/>
      <c r="N8" s="30"/>
      <c r="O8" s="30"/>
      <c r="P8" s="26"/>
      <c r="Q8" s="26"/>
      <c r="R8" s="26"/>
      <c r="S8" s="26"/>
    </row>
    <row r="9" spans="1:19" s="6" customFormat="1" thickBot="1" x14ac:dyDescent="0.25">
      <c r="A9" s="19"/>
      <c r="B9" s="32" t="s">
        <v>7</v>
      </c>
      <c r="C9" s="33" t="s">
        <v>8</v>
      </c>
      <c r="D9" s="152" t="str">
        <f>IF(Rahmendaten!C16="","",Rahmendaten!C16)</f>
        <v/>
      </c>
      <c r="E9" s="153"/>
      <c r="F9" s="34"/>
      <c r="G9" s="34"/>
      <c r="H9" s="19"/>
      <c r="I9" s="32" t="s">
        <v>145</v>
      </c>
      <c r="J9" s="33" t="s">
        <v>8</v>
      </c>
      <c r="K9" s="152" t="str">
        <f>IF(Rahmendaten!F16="","",Rahmendaten!F16)</f>
        <v/>
      </c>
      <c r="L9" s="154"/>
      <c r="M9" s="154"/>
      <c r="N9" s="154"/>
      <c r="O9" s="153"/>
      <c r="P9" s="34"/>
      <c r="Q9" s="34"/>
      <c r="R9" s="34"/>
      <c r="S9" s="34"/>
    </row>
    <row r="10" spans="1:19" s="6" customFormat="1" thickBot="1" x14ac:dyDescent="0.25">
      <c r="A10" s="19"/>
      <c r="B10" s="35" t="s">
        <v>9</v>
      </c>
      <c r="C10" s="36" t="s">
        <v>10</v>
      </c>
      <c r="D10" s="152" t="str">
        <f>IF(Rahmendaten!C17="","",Rahmendaten!C17)</f>
        <v/>
      </c>
      <c r="E10" s="153"/>
      <c r="F10" s="34"/>
      <c r="G10" s="34"/>
      <c r="H10" s="19"/>
      <c r="I10" s="32" t="s">
        <v>151</v>
      </c>
      <c r="J10" s="36" t="s">
        <v>10</v>
      </c>
      <c r="K10" s="152" t="str">
        <f>IF(Rahmendaten!F17="","",Rahmendaten!F17)</f>
        <v/>
      </c>
      <c r="L10" s="154"/>
      <c r="M10" s="154"/>
      <c r="N10" s="154"/>
      <c r="O10" s="153"/>
      <c r="P10" s="34"/>
      <c r="Q10" s="34"/>
      <c r="R10" s="34"/>
      <c r="S10" s="34"/>
    </row>
    <row r="11" spans="1:19" s="6" customFormat="1" thickBot="1" x14ac:dyDescent="0.25">
      <c r="A11" s="19"/>
      <c r="B11" s="35" t="s">
        <v>11</v>
      </c>
      <c r="C11" s="36" t="s">
        <v>12</v>
      </c>
      <c r="D11" s="152" t="str">
        <f>IF(Rahmendaten!C18="","",Rahmendaten!C18)</f>
        <v/>
      </c>
      <c r="E11" s="153"/>
      <c r="F11" s="34"/>
      <c r="G11" s="34"/>
      <c r="H11" s="19"/>
      <c r="I11" s="32" t="s">
        <v>152</v>
      </c>
      <c r="J11" s="36" t="s">
        <v>12</v>
      </c>
      <c r="K11" s="152" t="str">
        <f>IF(Rahmendaten!F18="","",Rahmendaten!F18)</f>
        <v/>
      </c>
      <c r="L11" s="154"/>
      <c r="M11" s="154"/>
      <c r="N11" s="154"/>
      <c r="O11" s="153"/>
      <c r="P11" s="34"/>
      <c r="Q11" s="34"/>
      <c r="R11" s="34"/>
      <c r="S11" s="34"/>
    </row>
    <row r="12" spans="1:19" s="6" customFormat="1" thickBot="1" x14ac:dyDescent="0.25">
      <c r="A12" s="19"/>
      <c r="B12" s="35" t="s">
        <v>13</v>
      </c>
      <c r="C12" s="36" t="s">
        <v>14</v>
      </c>
      <c r="D12" s="152" t="str">
        <f>IF(Rahmendaten!C19="","",Rahmendaten!C19)</f>
        <v/>
      </c>
      <c r="E12" s="153"/>
      <c r="F12" s="34"/>
      <c r="G12" s="34"/>
      <c r="H12" s="19"/>
      <c r="I12" s="32" t="s">
        <v>153</v>
      </c>
      <c r="J12" s="36" t="s">
        <v>14</v>
      </c>
      <c r="K12" s="152" t="str">
        <f>IF(Rahmendaten!F19="","",Rahmendaten!F19)</f>
        <v/>
      </c>
      <c r="L12" s="154"/>
      <c r="M12" s="154"/>
      <c r="N12" s="154"/>
      <c r="O12" s="153"/>
      <c r="P12" s="34"/>
      <c r="Q12" s="34"/>
      <c r="R12" s="34"/>
      <c r="S12" s="34"/>
    </row>
    <row r="13" spans="1:19" s="6" customFormat="1" thickBot="1" x14ac:dyDescent="0.25">
      <c r="A13" s="19"/>
      <c r="B13" s="35" t="s">
        <v>15</v>
      </c>
      <c r="C13" s="36" t="s">
        <v>16</v>
      </c>
      <c r="D13" s="152" t="str">
        <f>IF(Rahmendaten!C20="","",Rahmendaten!C20)</f>
        <v/>
      </c>
      <c r="E13" s="153"/>
      <c r="F13" s="34"/>
      <c r="G13" s="34"/>
      <c r="H13" s="19"/>
      <c r="I13" s="32" t="s">
        <v>154</v>
      </c>
      <c r="J13" s="36" t="s">
        <v>16</v>
      </c>
      <c r="K13" s="152" t="str">
        <f>IF(Rahmendaten!F20="","",Rahmendaten!F20)</f>
        <v/>
      </c>
      <c r="L13" s="154"/>
      <c r="M13" s="154"/>
      <c r="N13" s="154"/>
      <c r="O13" s="153"/>
      <c r="P13" s="34"/>
      <c r="Q13" s="34"/>
      <c r="R13" s="34"/>
      <c r="S13" s="34"/>
    </row>
    <row r="14" spans="1:19" s="6" customFormat="1" thickBot="1" x14ac:dyDescent="0.25">
      <c r="A14" s="34"/>
      <c r="B14" s="19"/>
      <c r="C14" s="19" t="s">
        <v>17</v>
      </c>
      <c r="D14" s="152" t="str">
        <f>IF(Rahmendaten!C21="","",Rahmendaten!C21)</f>
        <v/>
      </c>
      <c r="E14" s="153"/>
      <c r="F14" s="34"/>
      <c r="G14" s="34"/>
      <c r="H14" s="34"/>
      <c r="I14" s="37"/>
      <c r="J14" s="32" t="s">
        <v>17</v>
      </c>
      <c r="K14" s="152" t="str">
        <f>IF(Rahmendaten!F21="","",Rahmendaten!F21)</f>
        <v/>
      </c>
      <c r="L14" s="154"/>
      <c r="M14" s="154"/>
      <c r="N14" s="154"/>
      <c r="O14" s="153"/>
      <c r="P14" s="34"/>
      <c r="Q14" s="34"/>
      <c r="R14" s="34"/>
      <c r="S14" s="34"/>
    </row>
    <row r="15" spans="1:19" s="6" customFormat="1" thickBot="1" x14ac:dyDescent="0.25">
      <c r="A15" s="34"/>
      <c r="B15" s="19"/>
      <c r="C15" s="32" t="s">
        <v>18</v>
      </c>
      <c r="D15" s="152" t="str">
        <f>IF(Rahmendaten!C22="","",Rahmendaten!C22)</f>
        <v/>
      </c>
      <c r="E15" s="153"/>
      <c r="F15" s="34"/>
      <c r="G15" s="34"/>
      <c r="H15" s="34"/>
      <c r="I15" s="19"/>
      <c r="J15" s="35" t="s">
        <v>18</v>
      </c>
      <c r="K15" s="152" t="str">
        <f>IF(Rahmendaten!F22="","",Rahmendaten!F22)</f>
        <v/>
      </c>
      <c r="L15" s="154"/>
      <c r="M15" s="154"/>
      <c r="N15" s="154"/>
      <c r="O15" s="153"/>
      <c r="P15" s="34"/>
      <c r="Q15" s="34"/>
      <c r="R15" s="34"/>
      <c r="S15" s="34"/>
    </row>
    <row r="16" spans="1:19" s="6" customFormat="1" thickBot="1" x14ac:dyDescent="0.25">
      <c r="A16" s="34"/>
      <c r="B16" s="19"/>
      <c r="C16" s="38" t="s">
        <v>19</v>
      </c>
      <c r="D16" s="152" t="str">
        <f>IF(Rahmendaten!C23="","",Rahmendaten!C23)</f>
        <v/>
      </c>
      <c r="E16" s="153"/>
      <c r="F16" s="34"/>
      <c r="G16" s="34"/>
      <c r="H16" s="34"/>
      <c r="I16" s="19"/>
      <c r="J16" s="35" t="s">
        <v>19</v>
      </c>
      <c r="K16" s="152" t="str">
        <f>IF(Rahmendaten!F23="","",Rahmendaten!F23)</f>
        <v/>
      </c>
      <c r="L16" s="154"/>
      <c r="M16" s="154"/>
      <c r="N16" s="154"/>
      <c r="O16" s="153"/>
      <c r="P16" s="34"/>
      <c r="Q16" s="34"/>
      <c r="R16" s="34"/>
      <c r="S16" s="34"/>
    </row>
    <row r="17" spans="1:27" s="2" customFormat="1" ht="20.25" x14ac:dyDescent="0.2">
      <c r="A17" s="24"/>
      <c r="B17" s="24"/>
      <c r="C17" s="39"/>
      <c r="D17" s="24"/>
      <c r="E17" s="24"/>
      <c r="F17" s="24"/>
      <c r="G17" s="24" t="s">
        <v>25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27" ht="13.5" thickBo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27" s="7" customFormat="1" ht="35.1" customHeight="1" thickTop="1" thickBot="1" x14ac:dyDescent="0.25">
      <c r="A19" s="40"/>
      <c r="B19" s="155" t="s">
        <v>42</v>
      </c>
      <c r="C19" s="156"/>
      <c r="D19" s="41" t="s">
        <v>26</v>
      </c>
      <c r="E19" s="155" t="s">
        <v>42</v>
      </c>
      <c r="F19" s="156"/>
      <c r="G19" s="137" t="s">
        <v>76</v>
      </c>
      <c r="H19" s="157" t="s">
        <v>28</v>
      </c>
      <c r="I19" s="158"/>
      <c r="J19" s="157" t="s">
        <v>29</v>
      </c>
      <c r="K19" s="159"/>
      <c r="L19" s="158" t="s">
        <v>30</v>
      </c>
      <c r="M19" s="159"/>
      <c r="N19" s="155" t="s">
        <v>90</v>
      </c>
      <c r="O19" s="156"/>
      <c r="P19" s="155" t="s">
        <v>91</v>
      </c>
      <c r="Q19" s="156"/>
      <c r="R19" s="155" t="s">
        <v>92</v>
      </c>
      <c r="S19" s="156"/>
    </row>
    <row r="20" spans="1:27" ht="30" customHeight="1" thickTop="1" x14ac:dyDescent="0.2">
      <c r="A20" s="160" t="s">
        <v>31</v>
      </c>
      <c r="B20" s="42">
        <v>1</v>
      </c>
      <c r="C20" s="43" t="s">
        <v>34</v>
      </c>
      <c r="D20" s="44"/>
      <c r="E20" s="42">
        <v>1</v>
      </c>
      <c r="F20" s="43" t="s">
        <v>34</v>
      </c>
      <c r="G20" s="45"/>
      <c r="H20" s="46"/>
      <c r="I20" s="47"/>
      <c r="J20" s="46"/>
      <c r="K20" s="48"/>
      <c r="L20" s="46"/>
      <c r="M20" s="48"/>
      <c r="N20" s="49">
        <f>IF(P20&gt;Q20,1,0)</f>
        <v>0</v>
      </c>
      <c r="O20" s="50">
        <f>IF(Q20&gt;P20,1,0)</f>
        <v>0</v>
      </c>
      <c r="P20" s="49">
        <f>SUM(U20:W20)</f>
        <v>0</v>
      </c>
      <c r="Q20" s="51">
        <f>SUM(Y20:AA20)</f>
        <v>0</v>
      </c>
      <c r="R20" s="49">
        <f t="shared" ref="R20:S24" si="0">H20+J20+L20</f>
        <v>0</v>
      </c>
      <c r="S20" s="50">
        <f t="shared" si="0"/>
        <v>0</v>
      </c>
      <c r="U20" s="1">
        <f>IF(H20&gt;I20,1,0)</f>
        <v>0</v>
      </c>
      <c r="V20" s="1">
        <f>IF(J20&gt;K20,1,0)</f>
        <v>0</v>
      </c>
      <c r="W20" s="1">
        <f>IF(L20&gt;M20,1,0)</f>
        <v>0</v>
      </c>
      <c r="Y20" s="1">
        <f>IF(I20&gt;H20,1,0)</f>
        <v>0</v>
      </c>
      <c r="Z20" s="1">
        <f>IF(K20&gt;J20,1,0)</f>
        <v>0</v>
      </c>
      <c r="AA20" s="1">
        <f>IF(M20&gt;L20,1,0)</f>
        <v>0</v>
      </c>
    </row>
    <row r="21" spans="1:27" ht="30" customHeight="1" x14ac:dyDescent="0.2">
      <c r="A21" s="160"/>
      <c r="B21" s="52">
        <v>2</v>
      </c>
      <c r="C21" s="53" t="s">
        <v>35</v>
      </c>
      <c r="D21" s="45"/>
      <c r="E21" s="52">
        <v>2</v>
      </c>
      <c r="F21" s="53" t="s">
        <v>35</v>
      </c>
      <c r="G21" s="45"/>
      <c r="H21" s="54"/>
      <c r="I21" s="55"/>
      <c r="J21" s="54"/>
      <c r="K21" s="56"/>
      <c r="L21" s="54"/>
      <c r="M21" s="56"/>
      <c r="N21" s="57">
        <f>IF(P21&gt;Q21,1,0)</f>
        <v>0</v>
      </c>
      <c r="O21" s="58">
        <f>IF(Q21&gt;P21,1,0)</f>
        <v>0</v>
      </c>
      <c r="P21" s="57">
        <f>SUM(U21:W21)</f>
        <v>0</v>
      </c>
      <c r="Q21" s="59">
        <f>SUM(Y21:AA21)</f>
        <v>0</v>
      </c>
      <c r="R21" s="57">
        <f t="shared" si="0"/>
        <v>0</v>
      </c>
      <c r="S21" s="58">
        <f t="shared" si="0"/>
        <v>0</v>
      </c>
      <c r="U21" s="1">
        <f t="shared" ref="U21:U28" si="1">IF(H21&gt;I21,1,0)</f>
        <v>0</v>
      </c>
      <c r="V21" s="1">
        <f t="shared" ref="V21:V28" si="2">IF(J21&gt;K21,1,0)</f>
        <v>0</v>
      </c>
      <c r="W21" s="1">
        <f t="shared" ref="W21:W28" si="3">IF(L21&gt;M21,1,0)</f>
        <v>0</v>
      </c>
      <c r="Y21" s="1">
        <f t="shared" ref="Y21:Y28" si="4">IF(I21&gt;H21,1,0)</f>
        <v>0</v>
      </c>
      <c r="Z21" s="1">
        <f t="shared" ref="Z21:Z28" si="5">IF(K21&gt;J21,1,0)</f>
        <v>0</v>
      </c>
      <c r="AA21" s="1">
        <f t="shared" ref="AA21:AA28" si="6">IF(M21&gt;L21,1,0)</f>
        <v>0</v>
      </c>
    </row>
    <row r="22" spans="1:27" ht="30" customHeight="1" x14ac:dyDescent="0.2">
      <c r="A22" s="160"/>
      <c r="B22" s="52">
        <v>3</v>
      </c>
      <c r="C22" s="53" t="s">
        <v>36</v>
      </c>
      <c r="D22" s="45"/>
      <c r="E22" s="52">
        <v>3</v>
      </c>
      <c r="F22" s="53" t="s">
        <v>36</v>
      </c>
      <c r="G22" s="45"/>
      <c r="H22" s="54"/>
      <c r="I22" s="55"/>
      <c r="J22" s="54"/>
      <c r="K22" s="56"/>
      <c r="L22" s="54"/>
      <c r="M22" s="56"/>
      <c r="N22" s="57">
        <f>IF(P22&gt;Q22,1,0)</f>
        <v>0</v>
      </c>
      <c r="O22" s="58">
        <f>IF(Q22&gt;P22,1,0)</f>
        <v>0</v>
      </c>
      <c r="P22" s="57">
        <f>SUM(U22:W22)</f>
        <v>0</v>
      </c>
      <c r="Q22" s="59">
        <f>SUM(Y22:AA22)</f>
        <v>0</v>
      </c>
      <c r="R22" s="57">
        <f t="shared" si="0"/>
        <v>0</v>
      </c>
      <c r="S22" s="58">
        <f t="shared" si="0"/>
        <v>0</v>
      </c>
      <c r="U22" s="1">
        <f t="shared" si="1"/>
        <v>0</v>
      </c>
      <c r="V22" s="1">
        <f t="shared" si="2"/>
        <v>0</v>
      </c>
      <c r="W22" s="1">
        <f t="shared" si="3"/>
        <v>0</v>
      </c>
      <c r="Y22" s="1">
        <f t="shared" si="4"/>
        <v>0</v>
      </c>
      <c r="Z22" s="1">
        <f t="shared" si="5"/>
        <v>0</v>
      </c>
      <c r="AA22" s="1">
        <f t="shared" si="6"/>
        <v>0</v>
      </c>
    </row>
    <row r="23" spans="1:27" ht="30" customHeight="1" thickBot="1" x14ac:dyDescent="0.25">
      <c r="A23" s="161"/>
      <c r="B23" s="60">
        <v>4</v>
      </c>
      <c r="C23" s="61" t="s">
        <v>37</v>
      </c>
      <c r="D23" s="62"/>
      <c r="E23" s="60">
        <v>4</v>
      </c>
      <c r="F23" s="61" t="s">
        <v>37</v>
      </c>
      <c r="G23" s="62"/>
      <c r="H23" s="138"/>
      <c r="I23" s="63"/>
      <c r="J23" s="138"/>
      <c r="K23" s="64"/>
      <c r="L23" s="138"/>
      <c r="M23" s="64"/>
      <c r="N23" s="65">
        <f>IF(P23&gt;Q23,1,0)</f>
        <v>0</v>
      </c>
      <c r="O23" s="66">
        <f>IF(Q23&gt;P23,1,0)</f>
        <v>0</v>
      </c>
      <c r="P23" s="65">
        <f>SUM(U23:W23)</f>
        <v>0</v>
      </c>
      <c r="Q23" s="67">
        <f>SUM(Y23:AA23)</f>
        <v>0</v>
      </c>
      <c r="R23" s="65">
        <f t="shared" si="0"/>
        <v>0</v>
      </c>
      <c r="S23" s="66">
        <f t="shared" si="0"/>
        <v>0</v>
      </c>
      <c r="U23" s="1">
        <f t="shared" si="1"/>
        <v>0</v>
      </c>
      <c r="V23" s="1">
        <f t="shared" si="2"/>
        <v>0</v>
      </c>
      <c r="W23" s="1">
        <f t="shared" si="3"/>
        <v>0</v>
      </c>
      <c r="Y23" s="1">
        <f t="shared" si="4"/>
        <v>0</v>
      </c>
      <c r="Z23" s="1">
        <f t="shared" si="5"/>
        <v>0</v>
      </c>
      <c r="AA23" s="1">
        <f t="shared" si="6"/>
        <v>0</v>
      </c>
    </row>
    <row r="24" spans="1:27" ht="30" customHeight="1" thickTop="1" x14ac:dyDescent="0.2">
      <c r="A24" s="162" t="s">
        <v>32</v>
      </c>
      <c r="B24" s="164">
        <v>1</v>
      </c>
      <c r="C24" s="166" t="s">
        <v>38</v>
      </c>
      <c r="D24" s="44"/>
      <c r="E24" s="164">
        <v>1</v>
      </c>
      <c r="F24" s="166" t="s">
        <v>38</v>
      </c>
      <c r="G24" s="45"/>
      <c r="H24" s="168"/>
      <c r="I24" s="170"/>
      <c r="J24" s="168"/>
      <c r="K24" s="170"/>
      <c r="L24" s="168"/>
      <c r="M24" s="170"/>
      <c r="N24" s="172">
        <f>IF(P24&gt;Q24,1,0)</f>
        <v>0</v>
      </c>
      <c r="O24" s="174">
        <f>IF(Q24&gt;P24,1,0)</f>
        <v>0</v>
      </c>
      <c r="P24" s="172">
        <f>SUM(U24:W24)</f>
        <v>0</v>
      </c>
      <c r="Q24" s="174">
        <f>SUM(Y24:AA24)</f>
        <v>0</v>
      </c>
      <c r="R24" s="172">
        <f t="shared" si="0"/>
        <v>0</v>
      </c>
      <c r="S24" s="174">
        <f t="shared" si="0"/>
        <v>0</v>
      </c>
      <c r="U24" s="1">
        <f t="shared" si="1"/>
        <v>0</v>
      </c>
      <c r="V24" s="1">
        <f t="shared" si="2"/>
        <v>0</v>
      </c>
      <c r="W24" s="1">
        <f t="shared" si="3"/>
        <v>0</v>
      </c>
      <c r="Y24" s="1">
        <f t="shared" si="4"/>
        <v>0</v>
      </c>
      <c r="Z24" s="1">
        <f t="shared" si="5"/>
        <v>0</v>
      </c>
      <c r="AA24" s="1">
        <f t="shared" si="6"/>
        <v>0</v>
      </c>
    </row>
    <row r="25" spans="1:27" ht="30" customHeight="1" x14ac:dyDescent="0.2">
      <c r="A25" s="162"/>
      <c r="B25" s="165"/>
      <c r="C25" s="167"/>
      <c r="D25" s="45"/>
      <c r="E25" s="165"/>
      <c r="F25" s="167"/>
      <c r="G25" s="45"/>
      <c r="H25" s="169"/>
      <c r="I25" s="171"/>
      <c r="J25" s="169"/>
      <c r="K25" s="171"/>
      <c r="L25" s="169"/>
      <c r="M25" s="171"/>
      <c r="N25" s="173"/>
      <c r="O25" s="175"/>
      <c r="P25" s="173"/>
      <c r="Q25" s="175"/>
      <c r="R25" s="173"/>
      <c r="S25" s="175"/>
    </row>
    <row r="26" spans="1:27" ht="30" customHeight="1" x14ac:dyDescent="0.2">
      <c r="A26" s="162"/>
      <c r="B26" s="176">
        <v>2</v>
      </c>
      <c r="C26" s="177" t="s">
        <v>39</v>
      </c>
      <c r="D26" s="45"/>
      <c r="E26" s="176">
        <v>2</v>
      </c>
      <c r="F26" s="177" t="s">
        <v>39</v>
      </c>
      <c r="G26" s="45"/>
      <c r="H26" s="178"/>
      <c r="I26" s="179"/>
      <c r="J26" s="178"/>
      <c r="K26" s="179"/>
      <c r="L26" s="178"/>
      <c r="M26" s="179"/>
      <c r="N26" s="173">
        <f>IF(P26&gt;Q26,1,0)</f>
        <v>0</v>
      </c>
      <c r="O26" s="175">
        <f>IF(Q26&gt;P26,1,0)</f>
        <v>0</v>
      </c>
      <c r="P26" s="173">
        <f>SUM(U26:W26)</f>
        <v>0</v>
      </c>
      <c r="Q26" s="175">
        <f>SUM(Y26:AA26)</f>
        <v>0</v>
      </c>
      <c r="R26" s="173">
        <f>H26+J26+L26</f>
        <v>0</v>
      </c>
      <c r="S26" s="175">
        <f>I26+K26+M26</f>
        <v>0</v>
      </c>
      <c r="U26" s="1">
        <f t="shared" si="1"/>
        <v>0</v>
      </c>
      <c r="V26" s="1">
        <f t="shared" si="2"/>
        <v>0</v>
      </c>
      <c r="W26" s="1">
        <f t="shared" si="3"/>
        <v>0</v>
      </c>
      <c r="Y26" s="1">
        <f t="shared" si="4"/>
        <v>0</v>
      </c>
      <c r="Z26" s="1">
        <f t="shared" si="5"/>
        <v>0</v>
      </c>
      <c r="AA26" s="1">
        <f t="shared" si="6"/>
        <v>0</v>
      </c>
    </row>
    <row r="27" spans="1:27" ht="30" customHeight="1" x14ac:dyDescent="0.2">
      <c r="A27" s="162"/>
      <c r="B27" s="165"/>
      <c r="C27" s="167"/>
      <c r="D27" s="68"/>
      <c r="E27" s="165"/>
      <c r="F27" s="167"/>
      <c r="G27" s="68"/>
      <c r="H27" s="169"/>
      <c r="I27" s="171"/>
      <c r="J27" s="169"/>
      <c r="K27" s="171"/>
      <c r="L27" s="169"/>
      <c r="M27" s="171"/>
      <c r="N27" s="173"/>
      <c r="O27" s="175"/>
      <c r="P27" s="173"/>
      <c r="Q27" s="175"/>
      <c r="R27" s="173"/>
      <c r="S27" s="175"/>
    </row>
    <row r="28" spans="1:27" ht="30" customHeight="1" x14ac:dyDescent="0.2">
      <c r="A28" s="162"/>
      <c r="B28" s="180" t="s">
        <v>33</v>
      </c>
      <c r="C28" s="181"/>
      <c r="D28" s="45"/>
      <c r="E28" s="180" t="s">
        <v>33</v>
      </c>
      <c r="F28" s="181"/>
      <c r="G28" s="45"/>
      <c r="H28" s="178"/>
      <c r="I28" s="179"/>
      <c r="J28" s="178"/>
      <c r="K28" s="179"/>
      <c r="L28" s="178"/>
      <c r="M28" s="179"/>
      <c r="N28" s="173">
        <f>IF(P28&gt;Q28,1,0)</f>
        <v>0</v>
      </c>
      <c r="O28" s="175">
        <f>IF(Q28&gt;P28,1,0)</f>
        <v>0</v>
      </c>
      <c r="P28" s="173">
        <f>SUM(U28:W28)</f>
        <v>0</v>
      </c>
      <c r="Q28" s="175">
        <f>SUM(Y28:AA28)</f>
        <v>0</v>
      </c>
      <c r="R28" s="173">
        <f>H28+J28+L28</f>
        <v>0</v>
      </c>
      <c r="S28" s="175">
        <f>I28+K28+M28</f>
        <v>0</v>
      </c>
      <c r="U28" s="1">
        <f t="shared" si="1"/>
        <v>0</v>
      </c>
      <c r="V28" s="1">
        <f t="shared" si="2"/>
        <v>0</v>
      </c>
      <c r="W28" s="1">
        <f t="shared" si="3"/>
        <v>0</v>
      </c>
      <c r="Y28" s="1">
        <f t="shared" si="4"/>
        <v>0</v>
      </c>
      <c r="Z28" s="1">
        <f t="shared" si="5"/>
        <v>0</v>
      </c>
      <c r="AA28" s="1">
        <f t="shared" si="6"/>
        <v>0</v>
      </c>
    </row>
    <row r="29" spans="1:27" ht="30" customHeight="1" thickBot="1" x14ac:dyDescent="0.25">
      <c r="A29" s="163"/>
      <c r="B29" s="182"/>
      <c r="C29" s="183"/>
      <c r="D29" s="62"/>
      <c r="E29" s="182"/>
      <c r="F29" s="183"/>
      <c r="G29" s="62"/>
      <c r="H29" s="184"/>
      <c r="I29" s="185"/>
      <c r="J29" s="184"/>
      <c r="K29" s="185"/>
      <c r="L29" s="184"/>
      <c r="M29" s="185"/>
      <c r="N29" s="187"/>
      <c r="O29" s="188"/>
      <c r="P29" s="187"/>
      <c r="Q29" s="188"/>
      <c r="R29" s="187"/>
      <c r="S29" s="188"/>
    </row>
    <row r="30" spans="1:27" ht="30" customHeight="1" thickTop="1" thickBo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4" t="s">
        <v>40</v>
      </c>
      <c r="K30" s="26"/>
      <c r="L30" s="26"/>
      <c r="M30" s="26"/>
      <c r="N30" s="69">
        <f t="shared" ref="N30:S30" si="7">SUM(N20:N28)</f>
        <v>0</v>
      </c>
      <c r="O30" s="70">
        <f t="shared" si="7"/>
        <v>0</v>
      </c>
      <c r="P30" s="69">
        <f t="shared" si="7"/>
        <v>0</v>
      </c>
      <c r="Q30" s="70">
        <f t="shared" si="7"/>
        <v>0</v>
      </c>
      <c r="R30" s="71">
        <f t="shared" si="7"/>
        <v>0</v>
      </c>
      <c r="S30" s="72">
        <f t="shared" si="7"/>
        <v>0</v>
      </c>
    </row>
    <row r="31" spans="1:27" ht="13.5" thickTop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27" s="8" customFormat="1" ht="20.100000000000001" customHeight="1" thickBot="1" x14ac:dyDescent="0.25">
      <c r="A32" s="73" t="s">
        <v>43</v>
      </c>
      <c r="B32" s="73"/>
      <c r="C32" s="189" t="str">
        <f>IF(AND(N30=0,O30=0),"",IF(N30=O30,IF(P30=Q30,IF(R30=S30,"  ???",IF(R30&gt;S30,A6,H6)),IF(P30&gt;Q30,A6,H6)),IF(N30&gt;O30,A6,H6)))</f>
        <v/>
      </c>
      <c r="D32" s="189"/>
      <c r="E32" s="189"/>
      <c r="F32" s="189"/>
      <c r="G32" s="189"/>
      <c r="H32" s="73" t="s">
        <v>44</v>
      </c>
      <c r="I32" s="73"/>
      <c r="J32" s="74" t="str">
        <f>IF(AND(N30=0,O30=0),"",IF(N30=O30,IF(P30=Q30,IF(R30&gt;S30,N30,O30),IF(P30&gt;Q30,N30,O30)),IF(N30&gt;O30,N30,O30)))</f>
        <v/>
      </c>
      <c r="K32" s="75" t="s">
        <v>45</v>
      </c>
      <c r="L32" s="74" t="str">
        <f>IF(AND(N30=0,O30=0),"",IF(AND(N30=3,O30=3),IF(P30=Q30,IF(R30&gt;S30,N30,O30),IF(P30&gt;Q30,N30,O30)),IF(N30&lt;O30,N30,O30)))</f>
        <v/>
      </c>
      <c r="M32" s="73"/>
      <c r="N32" s="73" t="s">
        <v>46</v>
      </c>
      <c r="O32" s="73"/>
      <c r="P32" s="73"/>
      <c r="Q32" s="73"/>
      <c r="R32" s="73"/>
      <c r="S32" s="73"/>
    </row>
    <row r="33" spans="1:20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20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20" ht="13.5" thickBot="1" x14ac:dyDescent="0.25">
      <c r="A35" s="30"/>
      <c r="B35" s="30"/>
      <c r="C35" s="30"/>
      <c r="D35" s="30"/>
      <c r="E35" s="30"/>
      <c r="F35" s="30"/>
      <c r="G35" s="26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26"/>
      <c r="S35" s="26"/>
    </row>
    <row r="36" spans="1:20" x14ac:dyDescent="0.2">
      <c r="A36" s="186" t="str">
        <f>CONCATENATE("Unterschrift ",IF(Rahmendaten!C14="","Schule A",Rahmendaten!C14))</f>
        <v>Unterschrift Schule A</v>
      </c>
      <c r="B36" s="186"/>
      <c r="C36" s="186"/>
      <c r="D36" s="186"/>
      <c r="E36" s="186"/>
      <c r="F36" s="186"/>
      <c r="G36" s="26"/>
      <c r="H36" s="186" t="str">
        <f>CONCATENATE("Unterschrift ",IF(Rahmendaten!F14="","Schule D",Rahmendaten!F14))</f>
        <v>Unterschrift Schule D</v>
      </c>
      <c r="I36" s="186"/>
      <c r="J36" s="186"/>
      <c r="K36" s="186"/>
      <c r="L36" s="186"/>
      <c r="M36" s="186"/>
      <c r="N36" s="186"/>
      <c r="O36" s="186"/>
      <c r="P36" s="186"/>
      <c r="Q36" s="186"/>
      <c r="R36" s="26"/>
      <c r="S36" s="26"/>
    </row>
    <row r="37" spans="1:20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20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20" ht="16.5" thickBot="1" x14ac:dyDescent="0.25">
      <c r="A39" s="73" t="s">
        <v>41</v>
      </c>
      <c r="B39" s="26"/>
      <c r="C39" s="26"/>
      <c r="D39" s="26"/>
      <c r="E39" s="26"/>
      <c r="F39" s="26"/>
      <c r="G39" s="26"/>
      <c r="H39" s="26"/>
      <c r="I39" s="26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5"/>
    </row>
    <row r="40" spans="1:20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 t="s">
        <v>47</v>
      </c>
      <c r="K40" s="26"/>
      <c r="L40" s="26"/>
      <c r="M40" s="26"/>
      <c r="N40" s="26"/>
      <c r="O40" s="26"/>
      <c r="P40" s="26"/>
      <c r="Q40" s="26"/>
      <c r="R40" s="26"/>
      <c r="S40" s="26"/>
    </row>
  </sheetData>
  <sheetProtection algorithmName="SHA-512" hashValue="FJbw5JFOtFKn16oMq24X8XkyR9uN4Zc0PclzDEyOAwegnWI7M8EpKN4iGAjphPZN+TZt3dDYstLINiWYOi7rAw==" saltValue="vLRGsD8gP7NVn/evlP063w==" spinCount="100000" sheet="1" objects="1" scenarios="1" selectLockedCells="1"/>
  <mergeCells count="75">
    <mergeCell ref="A36:F36"/>
    <mergeCell ref="H36:Q36"/>
    <mergeCell ref="D9:E9"/>
    <mergeCell ref="K9:O9"/>
    <mergeCell ref="D10:E10"/>
    <mergeCell ref="K10:O10"/>
    <mergeCell ref="D11:E11"/>
    <mergeCell ref="K11:O11"/>
    <mergeCell ref="D12:E12"/>
    <mergeCell ref="K12:O12"/>
    <mergeCell ref="D13:E13"/>
    <mergeCell ref="K13:O13"/>
    <mergeCell ref="D14:E14"/>
    <mergeCell ref="K14:O14"/>
    <mergeCell ref="D15:E15"/>
    <mergeCell ref="K15:O15"/>
    <mergeCell ref="D16:E16"/>
    <mergeCell ref="K16:O16"/>
    <mergeCell ref="B19:C19"/>
    <mergeCell ref="E19:F19"/>
    <mergeCell ref="H19:I19"/>
    <mergeCell ref="J19:K19"/>
    <mergeCell ref="L19:M19"/>
    <mergeCell ref="N19:O19"/>
    <mergeCell ref="P19:Q19"/>
    <mergeCell ref="R19:S19"/>
    <mergeCell ref="A20:A23"/>
    <mergeCell ref="A24:A29"/>
    <mergeCell ref="B24:B25"/>
    <mergeCell ref="C24:C25"/>
    <mergeCell ref="E24:E25"/>
    <mergeCell ref="F24:F25"/>
    <mergeCell ref="H24:H25"/>
    <mergeCell ref="I24:I25"/>
    <mergeCell ref="P24:P25"/>
    <mergeCell ref="Q24:Q25"/>
    <mergeCell ref="R24:R25"/>
    <mergeCell ref="S24:S25"/>
    <mergeCell ref="B26:B27"/>
    <mergeCell ref="C26:C27"/>
    <mergeCell ref="E26:E27"/>
    <mergeCell ref="F26:F27"/>
    <mergeCell ref="H26:H27"/>
    <mergeCell ref="I26:I27"/>
    <mergeCell ref="J24:J25"/>
    <mergeCell ref="K24:K25"/>
    <mergeCell ref="L24:L25"/>
    <mergeCell ref="M24:M25"/>
    <mergeCell ref="N24:N25"/>
    <mergeCell ref="O24:O25"/>
    <mergeCell ref="P26:P27"/>
    <mergeCell ref="Q26:Q27"/>
    <mergeCell ref="R26:R27"/>
    <mergeCell ref="S26:S27"/>
    <mergeCell ref="B28:C29"/>
    <mergeCell ref="E28:F29"/>
    <mergeCell ref="H28:H29"/>
    <mergeCell ref="I28:I29"/>
    <mergeCell ref="J28:J29"/>
    <mergeCell ref="K28:K29"/>
    <mergeCell ref="J26:J27"/>
    <mergeCell ref="K26:K27"/>
    <mergeCell ref="L26:L27"/>
    <mergeCell ref="M26:M27"/>
    <mergeCell ref="N26:N27"/>
    <mergeCell ref="O26:O27"/>
    <mergeCell ref="R28:R29"/>
    <mergeCell ref="S28:S29"/>
    <mergeCell ref="C32:G32"/>
    <mergeCell ref="L28:L29"/>
    <mergeCell ref="M28:M29"/>
    <mergeCell ref="N28:N29"/>
    <mergeCell ref="O28:O29"/>
    <mergeCell ref="P28:P29"/>
    <mergeCell ref="Q28:Q29"/>
  </mergeCells>
  <dataValidations count="3">
    <dataValidation type="list" allowBlank="1" showInputMessage="1" showErrorMessage="1" sqref="D20:D29" xr:uid="{00000000-0002-0000-0800-000000000000}">
      <formula1>MannschaftA</formula1>
    </dataValidation>
    <dataValidation type="list" allowBlank="1" showInputMessage="1" showErrorMessage="1" sqref="G20:G29" xr:uid="{00000000-0002-0000-0800-000001000000}">
      <formula1>MannschaftD</formula1>
    </dataValidation>
    <dataValidation type="whole" operator="lessThanOrEqual" allowBlank="1" showInputMessage="1" showErrorMessage="1" errorTitle="Achtung !!" error="Maximal 30 Punkte pro Satz !!" sqref="H20:M29" xr:uid="{00000000-0002-0000-0800-000002000000}">
      <formula1>30</formula1>
    </dataValidation>
  </dataValidations>
  <pageMargins left="0.78740157480314965" right="0.78740157480314965" top="0.98425196850393704" bottom="0.59055118110236227" header="0.51181102362204722" footer="0.51181102362204722"/>
  <pageSetup paperSize="9" scale="97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10</vt:i4>
      </vt:variant>
    </vt:vector>
  </HeadingPairs>
  <TitlesOfParts>
    <vt:vector size="22" baseType="lpstr">
      <vt:lpstr>Anleitung</vt:lpstr>
      <vt:lpstr>Rahmendaten</vt:lpstr>
      <vt:lpstr>Schule A - Schule B</vt:lpstr>
      <vt:lpstr>Schule C - Schule D</vt:lpstr>
      <vt:lpstr>Meldungen A-B u. C-D</vt:lpstr>
      <vt:lpstr>Schule A - Schule C</vt:lpstr>
      <vt:lpstr>Schule B - Schule D</vt:lpstr>
      <vt:lpstr>Meldungen A-C u. B-D</vt:lpstr>
      <vt:lpstr>Schule A - Schule D</vt:lpstr>
      <vt:lpstr>Schule B - Schule C</vt:lpstr>
      <vt:lpstr>Meldungen A-D u. B-C</vt:lpstr>
      <vt:lpstr>Endergebnis</vt:lpstr>
      <vt:lpstr>'Schule A - Schule B'!Druckbereich</vt:lpstr>
      <vt:lpstr>'Schule A - Schule C'!Druckbereich</vt:lpstr>
      <vt:lpstr>'Schule A - Schule D'!Druckbereich</vt:lpstr>
      <vt:lpstr>'Schule B - Schule C'!Druckbereich</vt:lpstr>
      <vt:lpstr>'Schule B - Schule D'!Druckbereich</vt:lpstr>
      <vt:lpstr>'Schule C - Schule D'!Druckbereich</vt:lpstr>
      <vt:lpstr>MannschaftA</vt:lpstr>
      <vt:lpstr>MannschaftB</vt:lpstr>
      <vt:lpstr>MannschaftC</vt:lpstr>
      <vt:lpstr>MannschaftD</vt:lpstr>
    </vt:vector>
  </TitlesOfParts>
  <Company>laspo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Jochen Wöhlte</dc:creator>
  <cp:lastModifiedBy>Jochen Wöhlte</cp:lastModifiedBy>
  <cp:lastPrinted>2019-05-22T17:27:21Z</cp:lastPrinted>
  <dcterms:created xsi:type="dcterms:W3CDTF">2006-02-21T16:51:30Z</dcterms:created>
  <dcterms:modified xsi:type="dcterms:W3CDTF">2020-05-09T08:01:19Z</dcterms:modified>
</cp:coreProperties>
</file>